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 activeTab="5"/>
  </bookViews>
  <sheets>
    <sheet name="Table1" sheetId="1" r:id="rId1"/>
    <sheet name="Таблица 1" sheetId="6" r:id="rId2"/>
    <sheet name="Таблица 2" sheetId="7" r:id="rId3"/>
    <sheet name="Таблица 2 (2)" sheetId="15" r:id="rId4"/>
    <sheet name="Таблица 2 (3)" sheetId="16" r:id="rId5"/>
    <sheet name="Таблица2.1" sheetId="10" r:id="rId6"/>
    <sheet name="Таблица 3" sheetId="11" r:id="rId7"/>
    <sheet name="Таблица 4" sheetId="12" r:id="rId8"/>
  </sheets>
  <definedNames>
    <definedName name="_xlnm.Print_Area" localSheetId="0">Table1!$A$1:$F$82</definedName>
    <definedName name="_xlnm.Print_Area" localSheetId="2">'Таблица 2'!$A$2:$J$33</definedName>
    <definedName name="_xlnm.Print_Area" localSheetId="3">'Таблица 2 (2)'!$A$2:$J$33</definedName>
    <definedName name="_xlnm.Print_Area" localSheetId="4">'Таблица 2 (3)'!$A$2:$J$33</definedName>
    <definedName name="_xlnm.Print_Area" localSheetId="6">'Таблица 3'!$A$1:$C$10</definedName>
    <definedName name="_xlnm.Print_Area" localSheetId="7">'Таблица 4'!$A$1:$C$33</definedName>
    <definedName name="_xlnm.Print_Area" localSheetId="5">Таблица2.1!$A$2:$L$14</definedName>
  </definedNames>
  <calcPr calcId="144525"/>
</workbook>
</file>

<file path=xl/calcChain.xml><?xml version="1.0" encoding="utf-8"?>
<calcChain xmlns="http://schemas.openxmlformats.org/spreadsheetml/2006/main">
  <c r="H12" i="10" l="1"/>
  <c r="G12" i="10"/>
  <c r="I25" i="16" l="1"/>
  <c r="I24" i="16"/>
  <c r="I22" i="16"/>
  <c r="I20" i="16"/>
  <c r="I16" i="16"/>
  <c r="I12" i="16"/>
  <c r="I11" i="16"/>
  <c r="I25" i="15"/>
  <c r="I24" i="15"/>
  <c r="I22" i="15"/>
  <c r="I20" i="15"/>
  <c r="I16" i="15"/>
  <c r="I12" i="15"/>
  <c r="I11" i="15"/>
  <c r="I25" i="7" l="1"/>
  <c r="I10" i="7"/>
  <c r="I18" i="7"/>
  <c r="I33" i="7" s="1"/>
  <c r="I22" i="7"/>
  <c r="I24" i="7"/>
  <c r="I20" i="7"/>
  <c r="I16" i="7"/>
  <c r="I12" i="7"/>
  <c r="I11" i="7"/>
  <c r="I32" i="7"/>
  <c r="F25" i="16" l="1"/>
  <c r="F21" i="16"/>
  <c r="F20" i="16"/>
  <c r="F15" i="16"/>
  <c r="F25" i="15"/>
  <c r="F21" i="15"/>
  <c r="F20" i="15"/>
  <c r="F15" i="15"/>
  <c r="F25" i="7"/>
  <c r="F21" i="7"/>
  <c r="F20" i="7"/>
  <c r="F15" i="7"/>
  <c r="E18" i="7" l="1"/>
  <c r="E19" i="7"/>
  <c r="E25" i="16" l="1"/>
  <c r="E21" i="16"/>
  <c r="E20" i="16"/>
  <c r="E12" i="16"/>
  <c r="E25" i="15"/>
  <c r="E12" i="15"/>
  <c r="E21" i="15"/>
  <c r="E20" i="15"/>
  <c r="E25" i="7"/>
  <c r="E21" i="7"/>
  <c r="E20" i="7"/>
  <c r="E12" i="7" l="1"/>
  <c r="C7" i="11" l="1"/>
  <c r="B15" i="6" l="1"/>
  <c r="L11" i="10" l="1"/>
  <c r="L14" i="10" s="1"/>
  <c r="K11" i="10"/>
  <c r="K14" i="10" s="1"/>
  <c r="J11" i="10"/>
  <c r="J14" i="10" s="1"/>
  <c r="I11" i="10"/>
  <c r="H11" i="10"/>
  <c r="H14" i="10" s="1"/>
  <c r="D25" i="15"/>
  <c r="D32" i="16"/>
  <c r="D31" i="16"/>
  <c r="D30" i="16"/>
  <c r="D29" i="16"/>
  <c r="D28" i="16"/>
  <c r="D27" i="16"/>
  <c r="D26" i="16"/>
  <c r="D25" i="16"/>
  <c r="D24" i="16"/>
  <c r="D23" i="16"/>
  <c r="D22" i="16"/>
  <c r="D21" i="16"/>
  <c r="E19" i="16"/>
  <c r="D20" i="16"/>
  <c r="J19" i="16"/>
  <c r="I19" i="16"/>
  <c r="H19" i="16"/>
  <c r="G19" i="16"/>
  <c r="F19" i="16"/>
  <c r="F18" i="16" s="1"/>
  <c r="D17" i="16"/>
  <c r="D16" i="16"/>
  <c r="D15" i="16"/>
  <c r="D14" i="16"/>
  <c r="D13" i="16"/>
  <c r="D12" i="16"/>
  <c r="D11" i="16"/>
  <c r="J10" i="16"/>
  <c r="I10" i="16"/>
  <c r="H10" i="16"/>
  <c r="G10" i="16"/>
  <c r="E10" i="16"/>
  <c r="D32" i="15"/>
  <c r="D31" i="15"/>
  <c r="D30" i="15"/>
  <c r="D29" i="15"/>
  <c r="D28" i="15"/>
  <c r="D27" i="15"/>
  <c r="D26" i="15"/>
  <c r="D24" i="15"/>
  <c r="D23" i="15"/>
  <c r="D22" i="15"/>
  <c r="D21" i="15"/>
  <c r="E19" i="15"/>
  <c r="D20" i="15"/>
  <c r="J19" i="15"/>
  <c r="I19" i="15"/>
  <c r="H19" i="15"/>
  <c r="G19" i="15"/>
  <c r="F19" i="15"/>
  <c r="F18" i="15" s="1"/>
  <c r="I18" i="15"/>
  <c r="D17" i="15"/>
  <c r="D16" i="15"/>
  <c r="D15" i="15"/>
  <c r="D14" i="15"/>
  <c r="D13" i="15"/>
  <c r="D12" i="15"/>
  <c r="D11" i="15"/>
  <c r="J10" i="15"/>
  <c r="I10" i="15"/>
  <c r="H10" i="15"/>
  <c r="G10" i="15"/>
  <c r="F10" i="15"/>
  <c r="E10" i="15"/>
  <c r="D17" i="7"/>
  <c r="D16" i="7"/>
  <c r="D14" i="7"/>
  <c r="D13" i="7"/>
  <c r="D12" i="7"/>
  <c r="D11" i="7"/>
  <c r="G11" i="10"/>
  <c r="G14" i="10" s="1"/>
  <c r="F10" i="7"/>
  <c r="J10" i="7"/>
  <c r="J34" i="7" s="1"/>
  <c r="H10" i="7"/>
  <c r="H34" i="7" s="1"/>
  <c r="G10" i="7"/>
  <c r="G34" i="7" s="1"/>
  <c r="E10" i="7"/>
  <c r="F19" i="7"/>
  <c r="G19" i="7"/>
  <c r="H19" i="7"/>
  <c r="I19" i="7"/>
  <c r="J19" i="7"/>
  <c r="D21" i="7"/>
  <c r="D22" i="7"/>
  <c r="D23" i="7"/>
  <c r="D24" i="7"/>
  <c r="D26" i="7"/>
  <c r="D27" i="7"/>
  <c r="D28" i="7"/>
  <c r="D29" i="7"/>
  <c r="D30" i="7"/>
  <c r="D31" i="7"/>
  <c r="D32" i="7"/>
  <c r="F33" i="15" l="1"/>
  <c r="F18" i="7"/>
  <c r="F34" i="7" s="1"/>
  <c r="D19" i="7"/>
  <c r="E18" i="16"/>
  <c r="E33" i="16" s="1"/>
  <c r="D19" i="16"/>
  <c r="F10" i="16"/>
  <c r="F33" i="16" s="1"/>
  <c r="I18" i="16"/>
  <c r="I33" i="16" s="1"/>
  <c r="D10" i="15"/>
  <c r="I34" i="7"/>
  <c r="D20" i="7"/>
  <c r="D15" i="7"/>
  <c r="D10" i="7"/>
  <c r="I14" i="10"/>
  <c r="F14" i="10" s="1"/>
  <c r="F11" i="10"/>
  <c r="E11" i="10"/>
  <c r="I33" i="15"/>
  <c r="E18" i="15"/>
  <c r="D18" i="15" s="1"/>
  <c r="D19" i="15"/>
  <c r="E14" i="10"/>
  <c r="F12" i="10"/>
  <c r="E12" i="10"/>
  <c r="D12" i="10"/>
  <c r="F33" i="7" l="1"/>
  <c r="D18" i="16"/>
  <c r="D10" i="16"/>
  <c r="E34" i="7"/>
  <c r="D33" i="16"/>
  <c r="E33" i="15"/>
  <c r="D33" i="15" s="1"/>
  <c r="D25" i="7" l="1"/>
  <c r="D18" i="7" l="1"/>
  <c r="D34" i="7" s="1"/>
  <c r="E33" i="7"/>
  <c r="D33" i="7" s="1"/>
  <c r="D14" i="10"/>
  <c r="D11" i="10"/>
</calcChain>
</file>

<file path=xl/comments1.xml><?xml version="1.0" encoding="utf-8"?>
<comments xmlns="http://schemas.openxmlformats.org/spreadsheetml/2006/main">
  <authors>
    <author>Автор</author>
  </authors>
  <commentList>
    <comment ref="G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Бюджетные учреждения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Автономные учреждения. Бюджетные в части
Внебюджета
</t>
        </r>
      </text>
    </comment>
  </commentList>
</comments>
</file>

<file path=xl/sharedStrings.xml><?xml version="1.0" encoding="utf-8"?>
<sst xmlns="http://schemas.openxmlformats.org/spreadsheetml/2006/main" count="1006" uniqueCount="282">
  <si>
    <t/>
  </si>
  <si>
    <t>ПЛАН
финансово-хозяйственной деятельности</t>
  </si>
  <si>
    <t>КОДЫ</t>
  </si>
  <si>
    <t>Форма по КФД</t>
  </si>
  <si>
    <t>Дата</t>
  </si>
  <si>
    <t>по ОКПО</t>
  </si>
  <si>
    <t>Единица измерения:</t>
  </si>
  <si>
    <t>руб.</t>
  </si>
  <si>
    <t>по ОКЕИ</t>
  </si>
  <si>
    <t>383</t>
  </si>
  <si>
    <t>Наименование органа, осуществляющего функции и полномочия учредителя</t>
  </si>
  <si>
    <t>Комитет по образованию администрации города Мурманска</t>
  </si>
  <si>
    <t>I. Сведения о деятельности муниципального учреждения</t>
  </si>
  <si>
    <t>1.1. Цели деятельности муниципального учреждения (подразделения):</t>
  </si>
  <si>
    <t>1.2. Виды деятельности муниципального учреждения (подразделения):</t>
  </si>
  <si>
    <t>1.3. Перечень услуг (работ), относящихся в соответствии с уставом к основным видам деятельности учреждения (подразделения), предоставление которых для граждан и юридических лиц осуществляется за плату:</t>
  </si>
  <si>
    <t>1.4. Общая балансовая стоимость недвижимого муниципального имущества, всего:</t>
  </si>
  <si>
    <t>в том числе:</t>
  </si>
  <si>
    <t>1.4.1. Балансовая стоимость недвижимого муниципального имущества, закрепленного собственником имущества за учреждением на праве оперативного управления</t>
  </si>
  <si>
    <t>1.4.2. Балансовая стоимость недвижимого муниципального имущества, приобретенного учреждением (подразделением) за счет выделенных собственником имущества учреждения средств</t>
  </si>
  <si>
    <t>1.4.3. Балансовая стоимость недвижимого муниципального имущества, приобретенного учреждением (подразделением) за счет доходов, полученных от иной приносящей доход деятельности</t>
  </si>
  <si>
    <t>1.5. Общая балансовая стоимость движимого муниципального имущества, всего:</t>
  </si>
  <si>
    <t>1.5.1. Балансовая стоимость особо ценного движимого имущества</t>
  </si>
  <si>
    <t>Таблица №1</t>
  </si>
  <si>
    <t>II. Показатели финансового состояния муниципального учреждения</t>
  </si>
  <si>
    <t>Наименование показателя</t>
  </si>
  <si>
    <t>Сумма, руб.</t>
  </si>
  <si>
    <t>1.  Нефинансовые активы, всего:</t>
  </si>
  <si>
    <t>из них:</t>
  </si>
  <si>
    <t>1.1. Общая балансовая стоимость недвижимого имущества, всего:</t>
  </si>
  <si>
    <t>1.1.1. Стоимость недвижимого имущества, закрепленного собственником имущества за учреждением на праве оперативного управления</t>
  </si>
  <si>
    <t>1.1.2. Стоимость недвижимого имущества, приобретенного учреждением за счет выделенных собственником имущества учреждения средств</t>
  </si>
  <si>
    <t>1.1.3. Стоимость недвижимого имущества, приобретенного учреждением за счет доходов, полученных от платной и иной приносящей доход деятельности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</si>
  <si>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</si>
  <si>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муниципального имущества</t>
  </si>
  <si>
    <t>1.2. Общая балансовая стоимость движимого имущества, всего:</t>
  </si>
  <si>
    <t>1.2.1. Стоимость особо ценного движимого имущества</t>
  </si>
  <si>
    <t>1.2.2. Стоимость иного движимого имущества, приобретенного учреждением за счет доходов, полученных за счет бюджетных средств</t>
  </si>
  <si>
    <t>1.2.3. Стоимость движимого имущества, приобретенного учреждением за счет доходов, полученных от предпринимательской деятельности</t>
  </si>
  <si>
    <t>1.2.4. Остаточная стоимость особо ценного движимого имущества</t>
  </si>
  <si>
    <t>2. Финансовые активы, всего:</t>
  </si>
  <si>
    <t>2.1. Дебиторская задолженность по доходам, полученным за счет средств бюджета</t>
  </si>
  <si>
    <t>2.2. Дебиторская задолженность по выданным авансам, полученным за счет средств бюджета, всего:</t>
  </si>
  <si>
    <t>2.2.01. По выданным авансам на услуги связи</t>
  </si>
  <si>
    <t>2.2.02. По выданным авансам на транспортные услуги</t>
  </si>
  <si>
    <t>2.2.03. По выданным авансам на коммунальные услуги</t>
  </si>
  <si>
    <t>2.2.04. По выданным авансам на услуги по содержанию имущества</t>
  </si>
  <si>
    <t>2.2.05. По выданным авансам на прочие услуги</t>
  </si>
  <si>
    <t>2.2.06. По выданным авансам на приобретение основных средств</t>
  </si>
  <si>
    <t>2.2.07. По выданным авансам на приобретение нематериальных активов</t>
  </si>
  <si>
    <t>2.2.08. По выданным авансам на приобретение непроизведенных активов</t>
  </si>
  <si>
    <t>2.2.09. По выданным авансам на приобретение материальных запасов</t>
  </si>
  <si>
    <t>2.2.10. По выданным авансам на прочие расходы</t>
  </si>
  <si>
    <t>2.3.  Дебиторская задолженность по выданным авансам за счет доходов, полученных от платной и иной приносящей доход деятельности, всего:</t>
  </si>
  <si>
    <t>2.3.01. По выданным авансам на услуги связи</t>
  </si>
  <si>
    <t>2.3.02. По выданным авансам на транспортные услуги</t>
  </si>
  <si>
    <t>2.3.03. По выданным авансам на коммунальные услуги</t>
  </si>
  <si>
    <t>2.3.04. По выданным авансам на услуги по содержанию имущества</t>
  </si>
  <si>
    <t>2.3.05. По выданным авансам на прочие услуги</t>
  </si>
  <si>
    <t>2.3.06. По выданным авансам на приобретение основных средств</t>
  </si>
  <si>
    <t>2.3.07. По выданным авансам на приобретение нематериальных активов</t>
  </si>
  <si>
    <t>2.3.08. По выданным авансам на приобретение непроизведенных активов</t>
  </si>
  <si>
    <t>2.3.09. По выданным авансам на приобретение материальных запасов</t>
  </si>
  <si>
    <t>2.3.10. По выданным авансам на прочие расходы</t>
  </si>
  <si>
    <t>3.  Обязательства, всего:</t>
  </si>
  <si>
    <t>3.1.  Просроченная кредиторская задолженность</t>
  </si>
  <si>
    <t>3.2.  Кредиторская задолженность по принятым обязательствам за счет средств бюджета, всего:</t>
  </si>
  <si>
    <t>3.2.01. По начислениям на выплаты по оплате труда</t>
  </si>
  <si>
    <t>3.2.02. По оплате услуг связи</t>
  </si>
  <si>
    <t>3.2.03. По оплате транспортных услуг</t>
  </si>
  <si>
    <t>3.2.04. По оплате коммунальных услуг</t>
  </si>
  <si>
    <t>3.2.05. По оплате услуг по содержанию имущества</t>
  </si>
  <si>
    <t>3.2.06. По оплате прочих услуг</t>
  </si>
  <si>
    <t>3.2.07. По приобретению основных средств</t>
  </si>
  <si>
    <t>3.2.08. По приобретению нематериальных активов</t>
  </si>
  <si>
    <t>3.2.09. По приобретению непроизведенных активов</t>
  </si>
  <si>
    <t>3.2.10. По приобретению материальных запасов</t>
  </si>
  <si>
    <t>3.2.11. По оплате прочих расходов</t>
  </si>
  <si>
    <t>3.2.12. По платежам в бюджет</t>
  </si>
  <si>
    <t>3.2.13. По прочим расчетам с кредиторами</t>
  </si>
  <si>
    <t>3.3. 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</si>
  <si>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3.3.01. По начислениям на выплаты по оплате труда</t>
  </si>
  <si>
    <t>3.3.02. По оплате услуг связи</t>
  </si>
  <si>
    <t>3.3.03. По оплате транспортных услуг</t>
  </si>
  <si>
    <t>3.3.04. По оплате коммунальных услуг</t>
  </si>
  <si>
    <t>3.3.05. По оплате услуг по содержанию имущества</t>
  </si>
  <si>
    <t>3.3.06. По оплате прочих услуг</t>
  </si>
  <si>
    <t>3.3.07. По приобретению основных средств</t>
  </si>
  <si>
    <t>3.3.08. По приобретению нематериальных активов</t>
  </si>
  <si>
    <t>3.3.09. По приобретению непроизведенных активов</t>
  </si>
  <si>
    <t>3.3.10. По приобретению материальных запасов</t>
  </si>
  <si>
    <t>3.3.11. По оплате прочих расходов</t>
  </si>
  <si>
    <t>3.3.12. По платежам в бюджет</t>
  </si>
  <si>
    <t>3.3.13. По прочим расчетам с кредиторами</t>
  </si>
  <si>
    <t>Таблица №2</t>
  </si>
  <si>
    <t>Показатели по поступлениям и выплатам учреждения (подразделения)</t>
  </si>
  <si>
    <t>на 2017 год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</si>
  <si>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</si>
  <si>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</si>
  <si>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</si>
  <si>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</si>
  <si>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субсидия на финансовое обеспечение выполнения муниципального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</si>
  <si>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</si>
  <si>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</si>
  <si>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</si>
  <si>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</si>
  <si>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Всего</t>
  </si>
  <si>
    <t>из них гранты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</si>
  <si>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</si>
  <si>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</si>
  <si>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</si>
  <si>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</si>
  <si>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</si>
  <si>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</si>
  <si>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</si>
  <si>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</si>
  <si>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</si>
  <si>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</si>
  <si>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</si>
  <si>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</si>
  <si>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</si>
  <si>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</si>
  <si>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</si>
  <si>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услуг, работ</t>
  </si>
  <si>
    <t>120</t>
  </si>
  <si>
    <t>доходы от штрафов, пеней, иных сумм принудительного изъятия</t>
  </si>
  <si>
    <t>130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</si>
  <si>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</si>
  <si>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</si>
  <si>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предоставленные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</si>
  <si>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</si>
  <si>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</si>
  <si>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</si>
  <si>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</si>
  <si>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</si>
  <si>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</si>
  <si>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</si>
  <si>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выплаты персоналу, всего:</t>
  </si>
  <si>
    <t>210</t>
  </si>
  <si>
    <t>из них: оплата труда и начисления на выплаты по оплате труда</t>
  </si>
  <si>
    <t>211</t>
  </si>
  <si>
    <t>социальные и иные выплаты населению,  всего:</t>
  </si>
  <si>
    <t>220</t>
  </si>
  <si>
    <t>уплату налогов, сборов и иных платежей, всего:</t>
  </si>
  <si>
    <t>230</t>
  </si>
  <si>
    <t>безвозмездные перечисления организациям</t>
  </si>
  <si>
    <t>240</t>
  </si>
  <si>
    <t>прочие расходы (кроме расходов на закупку товаров, работ, услуг)</t>
  </si>
  <si>
    <t>250</t>
  </si>
  <si>
    <t>расходы на закупку товаров, работ, услуг, всего:</t>
  </si>
  <si>
    <t>260</t>
  </si>
  <si>
    <t>Поступление финансовых активов, всего:</t>
  </si>
  <si>
    <t>300</t>
  </si>
  <si>
    <t>увеличение остатков средств</t>
  </si>
  <si>
    <t>310</t>
  </si>
  <si>
    <t>прочие поступления</t>
  </si>
  <si>
    <t>320</t>
  </si>
  <si>
    <t>Выбытие финансовых активов, всего:</t>
  </si>
  <si>
    <t>400</t>
  </si>
  <si>
    <t>уменьшение остатков средств</t>
  </si>
  <si>
    <t>410</t>
  </si>
  <si>
    <t>прочие выбытия</t>
  </si>
  <si>
    <t>420</t>
  </si>
  <si>
    <t>Остаток средств на начало года</t>
  </si>
  <si>
    <t>500</t>
  </si>
  <si>
    <t>Остаток средств на конец года</t>
  </si>
  <si>
    <t>600</t>
  </si>
  <si>
    <t>Х</t>
  </si>
  <si>
    <t>на 2018 год</t>
  </si>
  <si>
    <t>на 2019 год</t>
  </si>
  <si>
    <t>Таблица 2.1</t>
  </si>
  <si>
    <t>Показатели выплат по расходам на закупку товаров, работ, услуг муниципального учреждения (подразделения)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</si>
  <si>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</si>
  <si>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</si>
  <si>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</si>
  <si>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</si>
  <si>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</si>
  <si>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2017 г. 
очередной финансо-
вый год</t>
  </si>
  <si>
    <t>на 2018 г. 
1-ый год планового периода</t>
  </si>
  <si>
    <t>на 2019 г. 
2-ой год планового периода</t>
  </si>
  <si>
    <t>11</t>
  </si>
  <si>
    <t>12</t>
  </si>
  <si>
    <t>Таблица 3</t>
  </si>
  <si>
    <t>Сведения о средствах, поступающих во временное распоряжение муниципального учреждения (подразделения)</t>
  </si>
  <si>
    <t>(на очередной финансовый год)</t>
  </si>
  <si>
    <t>Сумма, руб. (с точностью до двух знаков после запятой – 0,00)</t>
  </si>
  <si>
    <t>010</t>
  </si>
  <si>
    <t>0.00</t>
  </si>
  <si>
    <t>020</t>
  </si>
  <si>
    <t>Поступление</t>
  </si>
  <si>
    <t>030</t>
  </si>
  <si>
    <t>Выбытие</t>
  </si>
  <si>
    <t>040</t>
  </si>
  <si>
    <t>Таблица 4</t>
  </si>
  <si>
    <t>Объем публичных обязательств, всего:</t>
  </si>
  <si>
    <t>Объем бюджетных инвестиций (в части переданных полномочий муниципального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</si>
  <si>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</si>
  <si>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0,00</t>
  </si>
  <si>
    <t>Утверждаю</t>
  </si>
  <si>
    <t>Председатель комитета</t>
  </si>
  <si>
    <t>(наименование должности лица, утверждающего документ)</t>
  </si>
  <si>
    <t>(наименование органа, осуществляющего функции и полномочия учредителя)</t>
  </si>
  <si>
    <t>(подпись)</t>
  </si>
  <si>
    <t>(расшифровка подписи)</t>
  </si>
  <si>
    <t xml:space="preserve">                              Андрианов Василий Геннадьевич</t>
  </si>
  <si>
    <t>от "30"  декабря  2016 г.</t>
  </si>
  <si>
    <t>от " 30 " декабря 2016  года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</si>
  <si>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</si>
  <si>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</si>
  <si>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</si>
  <si>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на закупку товаров работ, услуг по году начала закупки:</t>
  </si>
  <si>
    <t>1001</t>
  </si>
  <si>
    <t>2001</t>
  </si>
  <si>
    <t>на 2017 год и на плановый период 2018 и 2019 годов)</t>
  </si>
  <si>
    <t xml:space="preserve">Справочная информация
</t>
  </si>
  <si>
    <t xml:space="preserve">Руководитель                                                                                                   </t>
  </si>
  <si>
    <t xml:space="preserve">Руководитель
финансово-экономической
службы   </t>
  </si>
  <si>
    <t xml:space="preserve">                                                                   (должность)</t>
  </si>
  <si>
    <t>" 30 " декабря 2016 года</t>
  </si>
  <si>
    <t>АРЕНДА</t>
  </si>
  <si>
    <t>МЗ+платные</t>
  </si>
  <si>
    <t>не планируем</t>
  </si>
  <si>
    <t>добровольные</t>
  </si>
  <si>
    <t>Остаток</t>
  </si>
  <si>
    <t>211+213</t>
  </si>
  <si>
    <t>212+262</t>
  </si>
  <si>
    <t>95635+95608</t>
  </si>
  <si>
    <t>В части МЗ 211+212+213+262</t>
  </si>
  <si>
    <t>В части иных выплат 95635+95608+</t>
  </si>
  <si>
    <t>стр.200-210-250 (221+222+223+224+225+226+310+340)</t>
  </si>
  <si>
    <t>стр 260 Таблицы 2</t>
  </si>
  <si>
    <t>остаток 201.11 на начало года</t>
  </si>
  <si>
    <t>не заполняем</t>
  </si>
  <si>
    <t>Формулировка из устава учреждения/ Устав можно посмотреть на сайте на сайте http://www.bus.gov.ru или в самом учреждении взять формулировку</t>
  </si>
  <si>
    <t>ОКВЭД</t>
  </si>
  <si>
    <t>иные цели</t>
  </si>
  <si>
    <t>Роспись+остаток на начало года</t>
  </si>
  <si>
    <t>211+213+ остаток на начало года</t>
  </si>
  <si>
    <t>290+остаток на л/сч по остальным МКЦ</t>
  </si>
  <si>
    <t>Роспись</t>
  </si>
  <si>
    <t>Строка № 1001 заполняется согласно графику закупок (согласовать с заведующей)</t>
  </si>
  <si>
    <r>
      <rPr>
        <b/>
        <sz val="10"/>
        <color rgb="FF000000"/>
        <rFont val="Times New Roman"/>
        <family val="1"/>
        <charset val="204"/>
      </rPr>
      <t xml:space="preserve">Строка № 001 </t>
    </r>
    <r>
      <rPr>
        <sz val="10"/>
        <color rgb="FF000000"/>
        <rFont val="Times New Roman"/>
        <family val="1"/>
        <charset val="204"/>
      </rPr>
      <t>равна строке №260 Таблицы №2 соответствующего периода</t>
    </r>
  </si>
  <si>
    <r>
      <rPr>
        <b/>
        <sz val="10"/>
        <color rgb="FF000000"/>
        <rFont val="Times New Roman"/>
        <family val="1"/>
        <charset val="204"/>
      </rPr>
      <t>Графы №7,8,9</t>
    </r>
    <r>
      <rPr>
        <sz val="10"/>
        <color rgb="FF000000"/>
        <rFont val="Times New Roman"/>
        <family val="1"/>
        <charset val="204"/>
      </rPr>
      <t xml:space="preserve"> заполняются только БЮДЖЕТНЫМИ учреждениями и по КФО 4,5!!! И должны соответствовать графику закупки!!! </t>
    </r>
  </si>
  <si>
    <r>
      <rPr>
        <b/>
        <sz val="10"/>
        <color rgb="FF000000"/>
        <rFont val="Times New Roman"/>
        <family val="1"/>
        <charset val="204"/>
      </rPr>
      <t>Графы № 10.11.12</t>
    </r>
    <r>
      <rPr>
        <sz val="10"/>
        <color rgb="FF000000"/>
        <rFont val="Times New Roman"/>
        <family val="1"/>
        <charset val="204"/>
      </rPr>
      <t xml:space="preserve"> заполняются АВТОНОМНЫМИ учреждениями по КФО 2,4,5 и по БЮДЖЕТНЫМ учреждениям по КФО 2</t>
    </r>
  </si>
  <si>
    <t>Внебюджет</t>
  </si>
  <si>
    <t>добровольные, целевые, возмещение ком.</t>
  </si>
  <si>
    <t>В части иных выплат 95635+95608+лагерь+дети</t>
  </si>
  <si>
    <t>Прямые договора, д.б.равна первой вкладке графика закупок</t>
  </si>
  <si>
    <t>Переходящие договора, заключенные до 2017 года, контракты под которые остались ассигнования.  Д.б.равна третьей вкладке графика закупок</t>
  </si>
  <si>
    <t>МЗ КФО 4</t>
  </si>
  <si>
    <t>ИЦ КФО 5</t>
  </si>
  <si>
    <t>211+213лагерь+дети</t>
  </si>
  <si>
    <t>на 2017 год и плановый период 2018 и 2019 годов</t>
  </si>
  <si>
    <t>Наименование муниципального бюджетного учреждения</t>
  </si>
  <si>
    <t>Муниципальное бюджетное общеобразовательное учреждение                г. Мурманска "Средняя общеобразовательная школа № 20"</t>
  </si>
  <si>
    <t>ИНН/КПП учреждения</t>
  </si>
  <si>
    <t>5190408877/519001001</t>
  </si>
  <si>
    <t>Адрес фактического места нахождения учреждения</t>
  </si>
  <si>
    <t>183052, Мурманская обл., г. Мурманск, ул. Баумана, д. 40</t>
  </si>
  <si>
    <t>1.2.4. 85.41</t>
  </si>
  <si>
    <t>1.2.1. 85.12</t>
  </si>
  <si>
    <t>1.2.2. 85.13</t>
  </si>
  <si>
    <t>1.2.3. 85.14</t>
  </si>
  <si>
    <t>Платные</t>
  </si>
  <si>
    <t xml:space="preserve">1.3.1. Программа адаптации детей дошкольного возраста к обучению в школе </t>
  </si>
  <si>
    <t>1.3.2. Программы дополнительного образования детей научно-технической направленности</t>
  </si>
  <si>
    <t>1.3.4. Программы дополнительного образования детей художественно-эстетической направленности</t>
  </si>
  <si>
    <t>1.1.1. Предоставление общедоступного бесплатного школьного образования в образовательных учреждениях</t>
  </si>
  <si>
    <t>1.3.3. Программы дополнительного образования детей культурологической направленности</t>
  </si>
  <si>
    <t>Л.Г. Апрасидзе</t>
  </si>
  <si>
    <t>Л.В. Репина</t>
  </si>
  <si>
    <t>Н.А. Челейчук</t>
  </si>
  <si>
    <t>тел. 24-61-86</t>
  </si>
  <si>
    <t>Ответственный
исполнитель                           Экономист 1 кат.</t>
  </si>
  <si>
    <t>00000000000000000120</t>
  </si>
  <si>
    <t>00000000000000000130</t>
  </si>
  <si>
    <t>00000000000000000140</t>
  </si>
  <si>
    <t>00000000000000000180</t>
  </si>
  <si>
    <t>00000000000000000111;
00000000000000000119</t>
  </si>
  <si>
    <t>00000000000000000112;
00000000000000000321;</t>
  </si>
  <si>
    <t>00000000000000000853</t>
  </si>
  <si>
    <t>00000000000000000852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</si>
</sst>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;[Red]\-#,##0.00"/>
  </numFmts>
  <fonts count="20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4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10"/>
      <name val="Arial Cyr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44" fontId="0" fillId="0" borderId="0">
      <alignment vertical="top" wrapText="1"/>
    </xf>
    <xf numFmtId="43" fontId="10" fillId="0" borderId="0" applyFont="0" applyFill="0" applyBorder="0" applyAlignment="0" applyProtection="0"/>
    <xf numFmtId="44" fontId="7" fillId="0" borderId="0">
      <alignment vertical="top" wrapText="1"/>
    </xf>
    <xf numFmtId="0" fontId="19" fillId="0" borderId="0"/>
  </cellStyleXfs>
  <cellXfs count="96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horizontal="right" vertical="center" wrapText="1"/>
    </xf>
    <xf numFmtId="4" fontId="0" fillId="0" borderId="3" xfId="0" applyNumberFormat="1" applyFont="1" applyFill="1" applyBorder="1" applyAlignment="1">
      <alignment horizontal="right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horizontal="center" vertical="center" wrapText="1"/>
    </xf>
    <xf numFmtId="40" fontId="5" fillId="0" borderId="4" xfId="0" applyNumberFormat="1" applyFont="1" applyFill="1" applyBorder="1" applyAlignment="1">
      <alignment vertical="top" wrapText="1"/>
    </xf>
    <xf numFmtId="40" fontId="0" fillId="0" borderId="0" xfId="0" applyNumberFormat="1" applyFont="1" applyFill="1" applyAlignment="1">
      <alignment vertical="top" wrapText="1"/>
    </xf>
    <xf numFmtId="44" fontId="7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4" fontId="7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vertical="center" wrapText="1"/>
    </xf>
    <xf numFmtId="44" fontId="0" fillId="0" borderId="6" xfId="0" applyNumberFormat="1" applyFont="1" applyFill="1" applyBorder="1" applyAlignment="1">
      <alignment vertical="top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 wrapText="1"/>
    </xf>
    <xf numFmtId="44" fontId="0" fillId="0" borderId="4" xfId="0" applyNumberFormat="1" applyFont="1" applyFill="1" applyBorder="1" applyAlignment="1">
      <alignment vertical="top" wrapText="1"/>
    </xf>
    <xf numFmtId="44" fontId="6" fillId="0" borderId="0" xfId="0" applyNumberFormat="1" applyFont="1" applyFill="1" applyAlignment="1">
      <alignment horizontal="center" vertical="top" wrapText="1"/>
    </xf>
    <xf numFmtId="44" fontId="6" fillId="0" borderId="0" xfId="0" applyNumberFormat="1" applyFont="1" applyFill="1" applyAlignment="1">
      <alignment vertical="top" wrapText="1"/>
    </xf>
    <xf numFmtId="0" fontId="11" fillId="0" borderId="0" xfId="0" applyNumberFormat="1" applyFont="1" applyFill="1" applyAlignment="1">
      <alignment vertical="top" wrapText="1"/>
    </xf>
    <xf numFmtId="44" fontId="11" fillId="0" borderId="0" xfId="0" applyNumberFormat="1" applyFont="1" applyFill="1" applyAlignment="1">
      <alignment vertical="top" wrapText="1"/>
    </xf>
    <xf numFmtId="0" fontId="11" fillId="0" borderId="6" xfId="0" applyNumberFormat="1" applyFont="1" applyFill="1" applyBorder="1" applyAlignment="1">
      <alignment horizontal="center" vertical="top" wrapText="1"/>
    </xf>
    <xf numFmtId="0" fontId="11" fillId="0" borderId="6" xfId="0" applyNumberFormat="1" applyFont="1" applyFill="1" applyBorder="1" applyAlignment="1">
      <alignment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44" fontId="11" fillId="2" borderId="0" xfId="0" applyNumberFormat="1" applyFont="1" applyFill="1" applyAlignment="1">
      <alignment vertical="top" wrapText="1"/>
    </xf>
    <xf numFmtId="0" fontId="11" fillId="2" borderId="6" xfId="0" applyNumberFormat="1" applyFont="1" applyFill="1" applyBorder="1" applyAlignment="1">
      <alignment horizontal="center" vertical="top" wrapText="1"/>
    </xf>
    <xf numFmtId="4" fontId="11" fillId="2" borderId="6" xfId="0" applyNumberFormat="1" applyFont="1" applyFill="1" applyBorder="1" applyAlignment="1">
      <alignment horizontal="right" vertical="center" wrapText="1"/>
    </xf>
    <xf numFmtId="44" fontId="11" fillId="0" borderId="0" xfId="2" applyNumberFormat="1" applyFont="1" applyFill="1" applyAlignment="1">
      <alignment vertical="top" wrapText="1"/>
    </xf>
    <xf numFmtId="44" fontId="0" fillId="0" borderId="0" xfId="0" applyAlignment="1"/>
    <xf numFmtId="44" fontId="17" fillId="3" borderId="0" xfId="0" applyFont="1" applyFill="1" applyAlignment="1"/>
    <xf numFmtId="44" fontId="7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vertical="top" wrapText="1"/>
    </xf>
    <xf numFmtId="40" fontId="5" fillId="0" borderId="0" xfId="0" applyNumberFormat="1" applyFont="1" applyFill="1" applyBorder="1" applyAlignment="1">
      <alignment vertical="top" wrapText="1"/>
    </xf>
    <xf numFmtId="40" fontId="7" fillId="0" borderId="1" xfId="0" applyNumberFormat="1" applyFont="1" applyFill="1" applyBorder="1" applyAlignment="1">
      <alignment horizontal="center" vertical="top" wrapText="1"/>
    </xf>
    <xf numFmtId="40" fontId="7" fillId="0" borderId="1" xfId="0" applyNumberFormat="1" applyFont="1" applyFill="1" applyBorder="1" applyAlignment="1">
      <alignment horizontal="right" vertical="top" wrapText="1"/>
    </xf>
    <xf numFmtId="4" fontId="11" fillId="0" borderId="1" xfId="3" applyNumberFormat="1" applyFont="1" applyFill="1" applyBorder="1" applyAlignment="1">
      <alignment horizontal="right" vertical="top"/>
    </xf>
    <xf numFmtId="164" fontId="11" fillId="0" borderId="1" xfId="3" applyNumberFormat="1" applyFont="1" applyFill="1" applyBorder="1" applyAlignment="1">
      <alignment horizontal="right" vertical="top"/>
    </xf>
    <xf numFmtId="4" fontId="11" fillId="0" borderId="1" xfId="3" applyNumberFormat="1" applyFont="1" applyFill="1" applyBorder="1" applyAlignment="1">
      <alignment horizontal="right" vertical="top" wrapText="1"/>
    </xf>
    <xf numFmtId="2" fontId="11" fillId="0" borderId="1" xfId="3" applyNumberFormat="1" applyFont="1" applyFill="1" applyBorder="1" applyAlignment="1">
      <alignment horizontal="right" vertical="top" wrapText="1"/>
    </xf>
    <xf numFmtId="44" fontId="0" fillId="0" borderId="4" xfId="0" applyNumberFormat="1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vertical="top" wrapText="1"/>
    </xf>
    <xf numFmtId="0" fontId="14" fillId="4" borderId="6" xfId="0" applyNumberFormat="1" applyFont="1" applyFill="1" applyBorder="1" applyAlignment="1">
      <alignment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43" fontId="14" fillId="4" borderId="6" xfId="1" applyFont="1" applyFill="1" applyBorder="1" applyAlignment="1">
      <alignment horizontal="right" vertical="center" wrapText="1"/>
    </xf>
    <xf numFmtId="4" fontId="14" fillId="4" borderId="6" xfId="0" applyNumberFormat="1" applyFont="1" applyFill="1" applyBorder="1" applyAlignment="1">
      <alignment horizontal="right" vertical="center" wrapText="1"/>
    </xf>
    <xf numFmtId="0" fontId="11" fillId="4" borderId="6" xfId="0" applyNumberFormat="1" applyFont="1" applyFill="1" applyBorder="1" applyAlignment="1">
      <alignment vertical="center" wrapText="1"/>
    </xf>
    <xf numFmtId="0" fontId="11" fillId="4" borderId="6" xfId="0" applyNumberFormat="1" applyFont="1" applyFill="1" applyBorder="1" applyAlignment="1">
      <alignment horizontal="center" vertical="center" wrapText="1"/>
    </xf>
    <xf numFmtId="4" fontId="11" fillId="4" borderId="6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left" wrapText="1"/>
    </xf>
    <xf numFmtId="0" fontId="0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left" wrapText="1"/>
    </xf>
    <xf numFmtId="0" fontId="0" fillId="0" borderId="0" xfId="0" applyNumberFormat="1" applyFont="1" applyFill="1" applyAlignment="1">
      <alignment vertical="top" wrapText="1"/>
    </xf>
    <xf numFmtId="44" fontId="8" fillId="0" borderId="0" xfId="0" applyNumberFormat="1" applyFont="1" applyFill="1" applyAlignment="1">
      <alignment horizontal="center" vertical="center" wrapText="1"/>
    </xf>
    <xf numFmtId="44" fontId="5" fillId="0" borderId="4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Border="1" applyAlignment="1">
      <alignment horizontal="center" vertical="center" wrapText="1"/>
    </xf>
    <xf numFmtId="44" fontId="4" fillId="0" borderId="5" xfId="0" applyNumberFormat="1" applyFont="1" applyFill="1" applyBorder="1" applyAlignment="1">
      <alignment horizontal="center" vertical="center" wrapText="1"/>
    </xf>
    <xf numFmtId="44" fontId="7" fillId="0" borderId="5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left" wrapText="1"/>
    </xf>
    <xf numFmtId="0" fontId="9" fillId="0" borderId="2" xfId="0" applyNumberFormat="1" applyFont="1" applyFill="1" applyBorder="1" applyAlignment="1">
      <alignment horizontal="left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right" vertical="top" wrapText="1"/>
    </xf>
    <xf numFmtId="0" fontId="11" fillId="0" borderId="6" xfId="0" applyNumberFormat="1" applyFont="1" applyFill="1" applyBorder="1" applyAlignment="1">
      <alignment horizontal="center" vertical="top" wrapText="1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NumberFormat="1" applyFont="1" applyFill="1" applyAlignment="1">
      <alignment horizontal="center" vertical="top" wrapText="1"/>
    </xf>
    <xf numFmtId="0" fontId="11" fillId="2" borderId="6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_Таблица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zoomScaleNormal="100" zoomScaleSheetLayoutView="100" workbookViewId="0"/>
  </sheetViews>
  <sheetFormatPr defaultRowHeight="12.75" x14ac:dyDescent="0.2"/>
  <cols>
    <col min="1" max="1" width="21.83203125" customWidth="1"/>
    <col min="2" max="2" width="16.33203125" customWidth="1"/>
    <col min="3" max="3" width="23.83203125" customWidth="1"/>
    <col min="4" max="4" width="15" customWidth="1"/>
    <col min="5" max="5" width="14.1640625" customWidth="1"/>
    <col min="6" max="6" width="22.33203125" customWidth="1"/>
    <col min="7" max="7" width="9.33203125" style="40"/>
  </cols>
  <sheetData>
    <row r="1" spans="1:6" ht="15" customHeight="1" x14ac:dyDescent="0.2">
      <c r="A1" t="s">
        <v>0</v>
      </c>
      <c r="C1" s="77" t="s">
        <v>198</v>
      </c>
      <c r="D1" s="77"/>
      <c r="E1" s="77"/>
      <c r="F1" s="77"/>
    </row>
    <row r="2" spans="1:6" ht="12.75" customHeight="1" x14ac:dyDescent="0.2">
      <c r="C2" s="78" t="s">
        <v>199</v>
      </c>
      <c r="D2" s="78"/>
      <c r="E2" s="78"/>
      <c r="F2" s="78"/>
    </row>
    <row r="3" spans="1:6" ht="12.75" customHeight="1" x14ac:dyDescent="0.2">
      <c r="C3" s="79" t="s">
        <v>200</v>
      </c>
      <c r="D3" s="79"/>
      <c r="E3" s="79"/>
      <c r="F3" s="79"/>
    </row>
    <row r="4" spans="1:6" ht="15.75" customHeight="1" x14ac:dyDescent="0.2">
      <c r="C4" s="78" t="s">
        <v>11</v>
      </c>
      <c r="D4" s="78"/>
      <c r="E4" s="78"/>
      <c r="F4" s="78"/>
    </row>
    <row r="5" spans="1:6" ht="13.5" customHeight="1" x14ac:dyDescent="0.2">
      <c r="C5" s="80" t="s">
        <v>201</v>
      </c>
      <c r="D5" s="80"/>
      <c r="E5" s="80"/>
      <c r="F5" s="80"/>
    </row>
    <row r="6" spans="1:6" ht="15.75" customHeight="1" x14ac:dyDescent="0.2">
      <c r="C6" s="78" t="s">
        <v>204</v>
      </c>
      <c r="D6" s="78"/>
      <c r="E6" s="78"/>
      <c r="F6" s="78"/>
    </row>
    <row r="7" spans="1:6" ht="12.75" customHeight="1" x14ac:dyDescent="0.2">
      <c r="C7" s="16" t="s">
        <v>202</v>
      </c>
      <c r="D7" s="81" t="s">
        <v>203</v>
      </c>
      <c r="E7" s="81"/>
      <c r="F7" s="81"/>
    </row>
    <row r="8" spans="1:6" ht="15" customHeight="1" x14ac:dyDescent="0.2">
      <c r="C8" s="82" t="s">
        <v>205</v>
      </c>
      <c r="D8" s="82"/>
      <c r="E8" s="82"/>
      <c r="F8" s="82"/>
    </row>
    <row r="14" spans="1:6" ht="12.2" customHeight="1" x14ac:dyDescent="0.2">
      <c r="A14" s="1" t="s">
        <v>0</v>
      </c>
      <c r="B14" s="1" t="s">
        <v>0</v>
      </c>
      <c r="C14" s="48" t="s">
        <v>0</v>
      </c>
      <c r="D14" s="67" t="s">
        <v>0</v>
      </c>
      <c r="E14" s="67"/>
      <c r="F14" s="67"/>
    </row>
    <row r="15" spans="1:6" ht="49.7" customHeight="1" x14ac:dyDescent="0.2">
      <c r="A15" s="68" t="s">
        <v>1</v>
      </c>
      <c r="B15" s="68"/>
      <c r="C15" s="68"/>
      <c r="D15" s="68"/>
      <c r="E15" s="68"/>
      <c r="F15" s="68"/>
    </row>
    <row r="16" spans="1:6" ht="20.45" customHeight="1" x14ac:dyDescent="0.2">
      <c r="A16" s="69" t="s">
        <v>252</v>
      </c>
      <c r="B16" s="69"/>
      <c r="C16" s="69"/>
      <c r="D16" s="69"/>
      <c r="E16" s="69"/>
      <c r="F16" s="69"/>
    </row>
    <row r="17" spans="1:6" ht="8.65" customHeight="1" x14ac:dyDescent="0.2">
      <c r="A17" s="72" t="s">
        <v>0</v>
      </c>
      <c r="B17" s="72"/>
      <c r="C17" s="72"/>
      <c r="D17" s="72"/>
      <c r="E17" s="72"/>
      <c r="F17" s="72"/>
    </row>
    <row r="18" spans="1:6" ht="12.75" customHeight="1" x14ac:dyDescent="0.2">
      <c r="A18" s="47" t="s">
        <v>0</v>
      </c>
      <c r="B18" s="2" t="s">
        <v>0</v>
      </c>
      <c r="C18" s="73" t="s">
        <v>206</v>
      </c>
      <c r="D18" s="74"/>
      <c r="E18" s="47" t="s">
        <v>0</v>
      </c>
      <c r="F18" s="47" t="s">
        <v>0</v>
      </c>
    </row>
    <row r="19" spans="1:6" ht="43.5" customHeight="1" thickBot="1" x14ac:dyDescent="0.25">
      <c r="A19" s="66"/>
      <c r="B19" s="66"/>
      <c r="C19" s="66"/>
      <c r="D19" s="47" t="s">
        <v>0</v>
      </c>
      <c r="E19" s="47" t="s">
        <v>0</v>
      </c>
      <c r="F19" s="3" t="s">
        <v>2</v>
      </c>
    </row>
    <row r="20" spans="1:6" ht="25.5" customHeight="1" thickBot="1" x14ac:dyDescent="0.25">
      <c r="A20" s="71" t="s">
        <v>253</v>
      </c>
      <c r="B20" s="71"/>
      <c r="C20" s="71"/>
      <c r="D20" s="71"/>
      <c r="E20" s="4" t="s">
        <v>3</v>
      </c>
      <c r="F20" s="5" t="s">
        <v>0</v>
      </c>
    </row>
    <row r="21" spans="1:6" ht="52.35" customHeight="1" thickBot="1" x14ac:dyDescent="0.3">
      <c r="A21" s="75" t="s">
        <v>254</v>
      </c>
      <c r="B21" s="75"/>
      <c r="C21" s="75"/>
      <c r="D21" s="75"/>
      <c r="E21" s="4" t="s">
        <v>4</v>
      </c>
      <c r="F21" s="15">
        <v>42734</v>
      </c>
    </row>
    <row r="22" spans="1:6" ht="26.25" customHeight="1" thickBot="1" x14ac:dyDescent="0.25">
      <c r="A22" s="71" t="s">
        <v>0</v>
      </c>
      <c r="B22" s="71"/>
      <c r="C22" s="71"/>
      <c r="D22" s="71"/>
      <c r="E22" s="4" t="s">
        <v>5</v>
      </c>
      <c r="F22" s="5">
        <v>51698427</v>
      </c>
    </row>
    <row r="23" spans="1:6" ht="26.25" customHeight="1" thickBot="1" x14ac:dyDescent="0.25">
      <c r="A23" s="47" t="s">
        <v>6</v>
      </c>
      <c r="B23" s="2" t="s">
        <v>7</v>
      </c>
      <c r="C23" s="47" t="s">
        <v>0</v>
      </c>
      <c r="D23" s="47" t="s">
        <v>0</v>
      </c>
      <c r="E23" s="4" t="s">
        <v>8</v>
      </c>
      <c r="F23" s="5" t="s">
        <v>9</v>
      </c>
    </row>
    <row r="24" spans="1:6" ht="26.25" customHeight="1" x14ac:dyDescent="0.2">
      <c r="A24" s="47"/>
      <c r="B24" s="2"/>
      <c r="C24" s="47"/>
      <c r="D24" s="47"/>
      <c r="E24" s="4"/>
      <c r="F24" s="26"/>
    </row>
    <row r="25" spans="1:6" ht="26.25" customHeight="1" x14ac:dyDescent="0.2">
      <c r="A25" s="47"/>
      <c r="B25" s="2"/>
      <c r="C25" s="47"/>
      <c r="D25" s="47"/>
      <c r="E25" s="4"/>
      <c r="F25" s="26"/>
    </row>
    <row r="26" spans="1:6" ht="12.2" customHeight="1" x14ac:dyDescent="0.2">
      <c r="A26" s="71" t="s">
        <v>0</v>
      </c>
      <c r="B26" s="71"/>
      <c r="C26" s="71"/>
      <c r="D26" s="71"/>
      <c r="E26" s="71"/>
      <c r="F26" s="71"/>
    </row>
    <row r="27" spans="1:6" ht="14.25" customHeight="1" x14ac:dyDescent="0.2">
      <c r="A27" s="84" t="s">
        <v>255</v>
      </c>
      <c r="B27" s="84"/>
      <c r="C27" s="84"/>
      <c r="D27" s="84"/>
      <c r="E27" s="84"/>
      <c r="F27" s="84"/>
    </row>
    <row r="28" spans="1:6" ht="14.45" customHeight="1" x14ac:dyDescent="0.2">
      <c r="A28" s="70" t="s">
        <v>256</v>
      </c>
      <c r="B28" s="70"/>
      <c r="C28" s="70"/>
      <c r="D28" s="70"/>
      <c r="E28" s="70"/>
      <c r="F28" s="70"/>
    </row>
    <row r="29" spans="1:6" ht="15.95" customHeight="1" x14ac:dyDescent="0.2">
      <c r="A29" s="71" t="s">
        <v>0</v>
      </c>
      <c r="B29" s="71"/>
      <c r="C29" s="71"/>
      <c r="D29" s="71"/>
      <c r="E29" s="71"/>
      <c r="F29" s="71"/>
    </row>
    <row r="30" spans="1:6" ht="15.95" customHeight="1" x14ac:dyDescent="0.2">
      <c r="A30" s="47"/>
      <c r="B30" s="47"/>
      <c r="C30" s="47"/>
      <c r="D30" s="47"/>
      <c r="E30" s="47"/>
      <c r="F30" s="47"/>
    </row>
    <row r="31" spans="1:6" ht="15.95" customHeight="1" x14ac:dyDescent="0.2">
      <c r="A31" s="47"/>
      <c r="B31" s="47"/>
      <c r="C31" s="47"/>
      <c r="D31" s="47"/>
      <c r="E31" s="47"/>
      <c r="F31" s="47"/>
    </row>
    <row r="32" spans="1:6" ht="14.1" customHeight="1" x14ac:dyDescent="0.2">
      <c r="A32" s="84" t="s">
        <v>10</v>
      </c>
      <c r="B32" s="84"/>
      <c r="C32" s="84"/>
      <c r="D32" s="84"/>
      <c r="E32" s="84"/>
      <c r="F32" s="84"/>
    </row>
    <row r="33" spans="1:7" ht="13.9" customHeight="1" x14ac:dyDescent="0.2">
      <c r="A33" s="85" t="s">
        <v>11</v>
      </c>
      <c r="B33" s="85"/>
      <c r="C33" s="85"/>
      <c r="D33" s="85"/>
      <c r="E33" s="85"/>
      <c r="F33" s="85"/>
    </row>
    <row r="34" spans="1:7" ht="17.100000000000001" customHeight="1" x14ac:dyDescent="0.2">
      <c r="A34" s="71" t="s">
        <v>0</v>
      </c>
      <c r="B34" s="71"/>
      <c r="C34" s="71"/>
      <c r="D34" s="71"/>
      <c r="E34" s="71"/>
      <c r="F34" s="71"/>
    </row>
    <row r="35" spans="1:7" ht="17.100000000000001" customHeight="1" x14ac:dyDescent="0.2">
      <c r="A35" s="47"/>
      <c r="B35" s="47"/>
      <c r="C35" s="47"/>
      <c r="D35" s="47"/>
      <c r="E35" s="47"/>
      <c r="F35" s="47"/>
    </row>
    <row r="36" spans="1:7" ht="17.100000000000001" customHeight="1" x14ac:dyDescent="0.2">
      <c r="A36" s="47"/>
      <c r="B36" s="47"/>
      <c r="C36" s="47"/>
      <c r="D36" s="47"/>
      <c r="E36" s="47"/>
      <c r="F36" s="47"/>
    </row>
    <row r="37" spans="1:7" ht="14.45" customHeight="1" x14ac:dyDescent="0.2">
      <c r="A37" s="84" t="s">
        <v>257</v>
      </c>
      <c r="B37" s="84"/>
      <c r="C37" s="84"/>
      <c r="D37" s="84"/>
      <c r="E37" s="84"/>
      <c r="F37" s="84"/>
    </row>
    <row r="38" spans="1:7" ht="15.2" customHeight="1" x14ac:dyDescent="0.2">
      <c r="A38" s="86" t="s">
        <v>258</v>
      </c>
      <c r="B38" s="86"/>
      <c r="C38" s="86"/>
      <c r="D38" s="86"/>
      <c r="E38" s="86"/>
      <c r="F38" s="86"/>
    </row>
    <row r="45" spans="1:7" ht="15.75" x14ac:dyDescent="0.2">
      <c r="A45" s="83" t="s">
        <v>12</v>
      </c>
      <c r="B45" s="83"/>
      <c r="C45" s="83"/>
      <c r="D45" s="83"/>
      <c r="E45" s="83"/>
      <c r="F45" s="83"/>
    </row>
    <row r="46" spans="1:7" x14ac:dyDescent="0.2">
      <c r="A46" s="66" t="s">
        <v>13</v>
      </c>
      <c r="B46" s="66"/>
      <c r="C46" s="66"/>
      <c r="D46" s="66"/>
      <c r="E46" s="66"/>
      <c r="F46" s="66"/>
    </row>
    <row r="47" spans="1:7" ht="14.25" customHeight="1" x14ac:dyDescent="0.2">
      <c r="A47" s="66" t="s">
        <v>267</v>
      </c>
      <c r="B47" s="66"/>
      <c r="C47" s="66"/>
      <c r="D47" s="66"/>
      <c r="E47" s="66"/>
      <c r="F47" s="66"/>
      <c r="G47" s="41" t="s">
        <v>233</v>
      </c>
    </row>
    <row r="50" spans="1:7" x14ac:dyDescent="0.2">
      <c r="G50"/>
    </row>
    <row r="51" spans="1:7" x14ac:dyDescent="0.2">
      <c r="A51" s="76" t="s">
        <v>14</v>
      </c>
      <c r="B51" s="76"/>
      <c r="C51" s="76"/>
      <c r="D51" s="76"/>
      <c r="E51" s="76"/>
      <c r="F51" s="76"/>
      <c r="G51" s="40" t="s">
        <v>234</v>
      </c>
    </row>
    <row r="52" spans="1:7" x14ac:dyDescent="0.2">
      <c r="A52" s="6" t="s">
        <v>260</v>
      </c>
    </row>
    <row r="53" spans="1:7" x14ac:dyDescent="0.2">
      <c r="A53" s="49" t="s">
        <v>261</v>
      </c>
    </row>
    <row r="54" spans="1:7" x14ac:dyDescent="0.2">
      <c r="A54" s="49" t="s">
        <v>262</v>
      </c>
    </row>
    <row r="55" spans="1:7" x14ac:dyDescent="0.2">
      <c r="A55" s="49" t="s">
        <v>259</v>
      </c>
    </row>
    <row r="57" spans="1:7" x14ac:dyDescent="0.2">
      <c r="A57" s="76" t="s">
        <v>15</v>
      </c>
      <c r="B57" s="76"/>
      <c r="C57" s="76"/>
      <c r="D57" s="76"/>
      <c r="E57" s="76"/>
      <c r="F57" s="76"/>
      <c r="G57" s="42" t="s">
        <v>263</v>
      </c>
    </row>
    <row r="58" spans="1:7" x14ac:dyDescent="0.2">
      <c r="A58" s="76"/>
      <c r="B58" s="76"/>
      <c r="C58" s="76"/>
      <c r="D58" s="76"/>
      <c r="E58" s="76"/>
      <c r="F58" s="76"/>
    </row>
    <row r="59" spans="1:7" x14ac:dyDescent="0.2">
      <c r="A59" s="66" t="s">
        <v>264</v>
      </c>
      <c r="B59" s="66"/>
      <c r="C59" s="66"/>
      <c r="D59" s="66"/>
      <c r="E59" s="66"/>
      <c r="F59" s="66"/>
    </row>
    <row r="60" spans="1:7" x14ac:dyDescent="0.2">
      <c r="A60" s="66" t="s">
        <v>265</v>
      </c>
      <c r="B60" s="66"/>
      <c r="C60" s="66"/>
      <c r="D60" s="66"/>
      <c r="E60" s="66"/>
      <c r="F60" s="66"/>
    </row>
    <row r="61" spans="1:7" x14ac:dyDescent="0.2">
      <c r="A61" s="66" t="s">
        <v>268</v>
      </c>
      <c r="B61" s="66"/>
      <c r="C61" s="66"/>
      <c r="D61" s="66"/>
      <c r="E61" s="66"/>
      <c r="F61" s="66"/>
    </row>
    <row r="62" spans="1:7" x14ac:dyDescent="0.2">
      <c r="A62" s="66" t="s">
        <v>266</v>
      </c>
      <c r="B62" s="66"/>
      <c r="C62" s="66"/>
      <c r="D62" s="66"/>
      <c r="E62" s="66"/>
      <c r="F62" s="66"/>
    </row>
    <row r="64" spans="1:7" ht="15.75" x14ac:dyDescent="0.2">
      <c r="A64" s="76" t="s">
        <v>16</v>
      </c>
      <c r="B64" s="76"/>
      <c r="C64" s="76"/>
      <c r="D64" s="76"/>
      <c r="E64" s="76"/>
      <c r="F64" s="17">
        <v>83489917.329999998</v>
      </c>
    </row>
    <row r="65" spans="1:6" x14ac:dyDescent="0.2">
      <c r="A65" s="6" t="s">
        <v>17</v>
      </c>
      <c r="F65" s="18"/>
    </row>
    <row r="66" spans="1:6" x14ac:dyDescent="0.2">
      <c r="A66" s="76" t="s">
        <v>18</v>
      </c>
      <c r="B66" s="76"/>
      <c r="C66" s="76"/>
      <c r="D66" s="76"/>
      <c r="E66" s="76"/>
      <c r="F66" s="18"/>
    </row>
    <row r="67" spans="1:6" ht="15.75" x14ac:dyDescent="0.2">
      <c r="A67" s="76"/>
      <c r="B67" s="76"/>
      <c r="C67" s="76"/>
      <c r="D67" s="76"/>
      <c r="E67" s="76"/>
      <c r="F67" s="17">
        <v>83489917.329999998</v>
      </c>
    </row>
    <row r="68" spans="1:6" x14ac:dyDescent="0.2">
      <c r="A68" s="76" t="s">
        <v>19</v>
      </c>
      <c r="B68" s="76"/>
      <c r="C68" s="76"/>
      <c r="D68" s="76"/>
      <c r="E68" s="76"/>
      <c r="F68" s="18"/>
    </row>
    <row r="69" spans="1:6" x14ac:dyDescent="0.2">
      <c r="A69" s="76"/>
      <c r="B69" s="76"/>
      <c r="C69" s="76"/>
      <c r="D69" s="76"/>
      <c r="E69" s="76"/>
      <c r="F69" s="18"/>
    </row>
    <row r="70" spans="1:6" ht="15.75" x14ac:dyDescent="0.2">
      <c r="A70" s="76"/>
      <c r="B70" s="76"/>
      <c r="C70" s="76"/>
      <c r="D70" s="76"/>
      <c r="E70" s="76"/>
      <c r="F70" s="17">
        <v>0</v>
      </c>
    </row>
    <row r="71" spans="1:6" x14ac:dyDescent="0.2">
      <c r="A71" s="76" t="s">
        <v>20</v>
      </c>
      <c r="B71" s="76"/>
      <c r="C71" s="76"/>
      <c r="D71" s="76"/>
      <c r="E71" s="76"/>
      <c r="F71" s="18"/>
    </row>
    <row r="72" spans="1:6" x14ac:dyDescent="0.2">
      <c r="A72" s="76"/>
      <c r="B72" s="76"/>
      <c r="C72" s="76"/>
      <c r="D72" s="76"/>
      <c r="E72" s="76"/>
      <c r="F72" s="18"/>
    </row>
    <row r="73" spans="1:6" ht="15.75" x14ac:dyDescent="0.2">
      <c r="A73" s="76"/>
      <c r="B73" s="76"/>
      <c r="C73" s="76"/>
      <c r="D73" s="76"/>
      <c r="E73" s="76"/>
      <c r="F73" s="17">
        <v>0</v>
      </c>
    </row>
    <row r="74" spans="1:6" ht="15.75" x14ac:dyDescent="0.2">
      <c r="A74" s="49"/>
      <c r="B74" s="49"/>
      <c r="C74" s="49"/>
      <c r="D74" s="49"/>
      <c r="E74" s="49"/>
      <c r="F74" s="50"/>
    </row>
    <row r="75" spans="1:6" ht="15.75" x14ac:dyDescent="0.2">
      <c r="A75" s="76" t="s">
        <v>21</v>
      </c>
      <c r="B75" s="76"/>
      <c r="C75" s="76"/>
      <c r="D75" s="76"/>
      <c r="E75" s="76"/>
      <c r="F75" s="17">
        <v>17851869.899999999</v>
      </c>
    </row>
    <row r="76" spans="1:6" x14ac:dyDescent="0.2">
      <c r="A76" s="6" t="s">
        <v>17</v>
      </c>
      <c r="F76" s="18"/>
    </row>
    <row r="77" spans="1:6" ht="15.75" x14ac:dyDescent="0.2">
      <c r="A77" s="76" t="s">
        <v>22</v>
      </c>
      <c r="B77" s="76"/>
      <c r="C77" s="76"/>
      <c r="D77" s="76"/>
      <c r="E77" s="76"/>
      <c r="F77" s="17">
        <v>11623502.859999999</v>
      </c>
    </row>
  </sheetData>
  <mergeCells count="41">
    <mergeCell ref="A75:E75"/>
    <mergeCell ref="A77:E77"/>
    <mergeCell ref="A66:E67"/>
    <mergeCell ref="A68:E70"/>
    <mergeCell ref="A71:E73"/>
    <mergeCell ref="A64:E64"/>
    <mergeCell ref="C6:F6"/>
    <mergeCell ref="D7:F7"/>
    <mergeCell ref="C8:F8"/>
    <mergeCell ref="A45:F45"/>
    <mergeCell ref="A46:F46"/>
    <mergeCell ref="A32:F32"/>
    <mergeCell ref="A33:F33"/>
    <mergeCell ref="A34:F34"/>
    <mergeCell ref="A37:F37"/>
    <mergeCell ref="A38:F38"/>
    <mergeCell ref="A22:D22"/>
    <mergeCell ref="A26:F26"/>
    <mergeCell ref="A27:F27"/>
    <mergeCell ref="A62:F62"/>
    <mergeCell ref="A47:F47"/>
    <mergeCell ref="C1:F1"/>
    <mergeCell ref="C2:F2"/>
    <mergeCell ref="C3:F3"/>
    <mergeCell ref="C4:F4"/>
    <mergeCell ref="C5:F5"/>
    <mergeCell ref="A59:F59"/>
    <mergeCell ref="A60:F60"/>
    <mergeCell ref="A61:F61"/>
    <mergeCell ref="D14:F14"/>
    <mergeCell ref="A15:F15"/>
    <mergeCell ref="A16:F16"/>
    <mergeCell ref="A28:F28"/>
    <mergeCell ref="A29:F29"/>
    <mergeCell ref="A17:F17"/>
    <mergeCell ref="C18:D18"/>
    <mergeCell ref="A19:C19"/>
    <mergeCell ref="A20:D20"/>
    <mergeCell ref="A21:D21"/>
    <mergeCell ref="A51:F51"/>
    <mergeCell ref="A57:F58"/>
  </mergeCells>
  <pageMargins left="0.39370078740157483" right="0.39370078740157483" top="0.39370078740157483" bottom="0.62992125984251968" header="0.31496062992125984" footer="0.31496062992125984"/>
  <pageSetup paperSize="9" scale="93" fitToWidth="0" fitToHeight="0" orientation="portrait" r:id="rId1"/>
  <headerFooter>
    <oddFooter>&amp;C&amp;P из &amp;N</oddFooter>
  </headerFooter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view="pageBreakPreview" zoomScaleNormal="100" zoomScaleSheetLayoutView="100" workbookViewId="0"/>
  </sheetViews>
  <sheetFormatPr defaultRowHeight="12.75" x14ac:dyDescent="0.2"/>
  <cols>
    <col min="1" max="1" width="84.33203125" customWidth="1"/>
    <col min="2" max="2" width="29.83203125" style="18" customWidth="1"/>
  </cols>
  <sheetData>
    <row r="1" spans="1:2" x14ac:dyDescent="0.2">
      <c r="A1" s="6" t="s">
        <v>0</v>
      </c>
    </row>
    <row r="2" spans="1:2" ht="21.2" customHeight="1" x14ac:dyDescent="0.2">
      <c r="A2" s="87" t="s">
        <v>23</v>
      </c>
      <c r="B2" s="87"/>
    </row>
    <row r="3" spans="1:2" ht="24.6" customHeight="1" x14ac:dyDescent="0.2">
      <c r="A3" s="83" t="s">
        <v>24</v>
      </c>
      <c r="B3" s="83"/>
    </row>
    <row r="4" spans="1:2" ht="12.2" customHeight="1" thickBot="1" x14ac:dyDescent="0.25">
      <c r="A4" s="72" t="s">
        <v>0</v>
      </c>
      <c r="B4" s="72"/>
    </row>
    <row r="5" spans="1:2" ht="21.6" customHeight="1" thickBot="1" x14ac:dyDescent="0.25">
      <c r="A5" s="7" t="s">
        <v>25</v>
      </c>
      <c r="B5" s="51" t="s">
        <v>26</v>
      </c>
    </row>
    <row r="6" spans="1:2" ht="12.75" customHeight="1" thickBot="1" x14ac:dyDescent="0.25">
      <c r="A6" s="8" t="s">
        <v>27</v>
      </c>
      <c r="B6" s="53">
        <v>101341787.23</v>
      </c>
    </row>
    <row r="7" spans="1:2" ht="12.75" customHeight="1" thickBot="1" x14ac:dyDescent="0.25">
      <c r="A7" s="8" t="s">
        <v>28</v>
      </c>
      <c r="B7" s="52" t="s">
        <v>0</v>
      </c>
    </row>
    <row r="8" spans="1:2" ht="12.75" customHeight="1" thickBot="1" x14ac:dyDescent="0.25">
      <c r="A8" s="8" t="s">
        <v>29</v>
      </c>
      <c r="B8" s="53">
        <v>83489917.329999998</v>
      </c>
    </row>
    <row r="9" spans="1:2" ht="12.75" customHeight="1" thickBot="1" x14ac:dyDescent="0.25">
      <c r="A9" s="8" t="s">
        <v>17</v>
      </c>
      <c r="B9" s="52" t="s">
        <v>0</v>
      </c>
    </row>
    <row r="10" spans="1:2" ht="28.9" customHeight="1" thickBot="1" x14ac:dyDescent="0.25">
      <c r="A10" s="8" t="s">
        <v>30</v>
      </c>
      <c r="B10" s="53">
        <v>83489917.329999998</v>
      </c>
    </row>
    <row r="11" spans="1:2" ht="28.9" customHeight="1" thickBot="1" x14ac:dyDescent="0.25">
      <c r="A11" s="8" t="s">
        <v>31</v>
      </c>
      <c r="B11" s="52" t="s">
        <v>0</v>
      </c>
    </row>
    <row r="12" spans="1:2" ht="28.9" customHeight="1" thickBot="1" x14ac:dyDescent="0.25">
      <c r="A12" s="8" t="s">
        <v>32</v>
      </c>
      <c r="B12" s="52" t="s">
        <v>0</v>
      </c>
    </row>
    <row r="13" spans="1:2" ht="28.9" customHeight="1" thickBot="1" x14ac:dyDescent="0.25">
      <c r="A13" s="8" t="s">
        <v>33</v>
      </c>
      <c r="B13" s="54">
        <v>1602723.46</v>
      </c>
    </row>
    <row r="14" spans="1:2" ht="12.75" customHeight="1" thickBot="1" x14ac:dyDescent="0.25">
      <c r="A14" s="8" t="s">
        <v>34</v>
      </c>
      <c r="B14" s="53">
        <v>44831028.18</v>
      </c>
    </row>
    <row r="15" spans="1:2" ht="12.75" customHeight="1" thickBot="1" x14ac:dyDescent="0.25">
      <c r="A15" s="8" t="s">
        <v>35</v>
      </c>
      <c r="B15" s="52">
        <f>B17+B18</f>
        <v>17851869.899999999</v>
      </c>
    </row>
    <row r="16" spans="1:2" ht="12.75" customHeight="1" thickBot="1" x14ac:dyDescent="0.25">
      <c r="A16" s="8" t="s">
        <v>17</v>
      </c>
      <c r="B16" s="52" t="s">
        <v>0</v>
      </c>
    </row>
    <row r="17" spans="1:2" ht="12.75" customHeight="1" thickBot="1" x14ac:dyDescent="0.25">
      <c r="A17" s="8" t="s">
        <v>36</v>
      </c>
      <c r="B17" s="53">
        <v>11623502.859999999</v>
      </c>
    </row>
    <row r="18" spans="1:2" ht="28.9" customHeight="1" thickBot="1" x14ac:dyDescent="0.25">
      <c r="A18" s="8" t="s">
        <v>37</v>
      </c>
      <c r="B18" s="53">
        <v>6228367.04</v>
      </c>
    </row>
    <row r="19" spans="1:2" ht="28.9" customHeight="1" thickBot="1" x14ac:dyDescent="0.25">
      <c r="A19" s="8" t="s">
        <v>38</v>
      </c>
      <c r="B19" s="52" t="s">
        <v>0</v>
      </c>
    </row>
    <row r="20" spans="1:2" ht="12.75" customHeight="1" thickBot="1" x14ac:dyDescent="0.25">
      <c r="A20" s="8" t="s">
        <v>39</v>
      </c>
      <c r="B20" s="53">
        <v>1023960.09</v>
      </c>
    </row>
    <row r="21" spans="1:2" ht="12.75" customHeight="1" thickBot="1" x14ac:dyDescent="0.25">
      <c r="A21" s="8" t="s">
        <v>40</v>
      </c>
      <c r="B21" s="53">
        <v>3677480.36</v>
      </c>
    </row>
    <row r="22" spans="1:2" ht="12.75" customHeight="1" thickBot="1" x14ac:dyDescent="0.25">
      <c r="A22" s="8" t="s">
        <v>28</v>
      </c>
      <c r="B22" s="52" t="s">
        <v>0</v>
      </c>
    </row>
    <row r="23" spans="1:2" ht="12.75" customHeight="1" thickBot="1" x14ac:dyDescent="0.25">
      <c r="A23" s="8" t="s">
        <v>41</v>
      </c>
      <c r="B23" s="52" t="s">
        <v>0</v>
      </c>
    </row>
    <row r="24" spans="1:2" ht="28.9" customHeight="1" thickBot="1" x14ac:dyDescent="0.25">
      <c r="A24" s="8" t="s">
        <v>42</v>
      </c>
      <c r="B24" s="55">
        <v>73919.149999999994</v>
      </c>
    </row>
    <row r="25" spans="1:2" ht="12.75" customHeight="1" thickBot="1" x14ac:dyDescent="0.25">
      <c r="A25" s="8" t="s">
        <v>17</v>
      </c>
      <c r="B25" s="52" t="s">
        <v>0</v>
      </c>
    </row>
    <row r="26" spans="1:2" ht="12.75" customHeight="1" thickBot="1" x14ac:dyDescent="0.25">
      <c r="A26" s="8" t="s">
        <v>43</v>
      </c>
      <c r="B26" s="52" t="s">
        <v>0</v>
      </c>
    </row>
    <row r="27" spans="1:2" ht="12.75" customHeight="1" thickBot="1" x14ac:dyDescent="0.25">
      <c r="A27" s="8" t="s">
        <v>44</v>
      </c>
      <c r="B27" s="52" t="s">
        <v>0</v>
      </c>
    </row>
    <row r="28" spans="1:2" ht="12.75" customHeight="1" thickBot="1" x14ac:dyDescent="0.25">
      <c r="A28" s="8" t="s">
        <v>45</v>
      </c>
      <c r="B28" s="55">
        <v>72491.31</v>
      </c>
    </row>
    <row r="29" spans="1:2" ht="12.75" customHeight="1" thickBot="1" x14ac:dyDescent="0.25">
      <c r="A29" s="8" t="s">
        <v>46</v>
      </c>
      <c r="B29" s="52" t="s">
        <v>0</v>
      </c>
    </row>
    <row r="30" spans="1:2" ht="12.75" customHeight="1" thickBot="1" x14ac:dyDescent="0.25">
      <c r="A30" s="8" t="s">
        <v>47</v>
      </c>
      <c r="B30" s="55">
        <v>1427.84</v>
      </c>
    </row>
    <row r="31" spans="1:2" ht="12.75" customHeight="1" thickBot="1" x14ac:dyDescent="0.25">
      <c r="A31" s="8" t="s">
        <v>48</v>
      </c>
      <c r="B31" s="52" t="s">
        <v>0</v>
      </c>
    </row>
    <row r="32" spans="1:2" ht="12.75" customHeight="1" thickBot="1" x14ac:dyDescent="0.25">
      <c r="A32" s="8" t="s">
        <v>49</v>
      </c>
      <c r="B32" s="52" t="s">
        <v>0</v>
      </c>
    </row>
    <row r="33" spans="1:2" ht="12.75" customHeight="1" thickBot="1" x14ac:dyDescent="0.25">
      <c r="A33" s="8" t="s">
        <v>50</v>
      </c>
      <c r="B33" s="52" t="s">
        <v>0</v>
      </c>
    </row>
    <row r="34" spans="1:2" ht="12.75" customHeight="1" thickBot="1" x14ac:dyDescent="0.25">
      <c r="A34" s="8" t="s">
        <v>51</v>
      </c>
      <c r="B34" s="52" t="s">
        <v>0</v>
      </c>
    </row>
    <row r="35" spans="1:2" ht="12.75" customHeight="1" thickBot="1" x14ac:dyDescent="0.25">
      <c r="A35" s="8" t="s">
        <v>52</v>
      </c>
      <c r="B35" s="52" t="s">
        <v>0</v>
      </c>
    </row>
    <row r="36" spans="1:2" ht="28.9" customHeight="1" thickBot="1" x14ac:dyDescent="0.25">
      <c r="A36" s="8" t="s">
        <v>53</v>
      </c>
      <c r="B36" s="52" t="s">
        <v>0</v>
      </c>
    </row>
    <row r="37" spans="1:2" ht="12.75" customHeight="1" thickBot="1" x14ac:dyDescent="0.25">
      <c r="A37" s="8" t="s">
        <v>17</v>
      </c>
      <c r="B37" s="52" t="s">
        <v>0</v>
      </c>
    </row>
    <row r="38" spans="1:2" ht="12.75" customHeight="1" thickBot="1" x14ac:dyDescent="0.25">
      <c r="A38" s="8" t="s">
        <v>54</v>
      </c>
      <c r="B38" s="52" t="s">
        <v>0</v>
      </c>
    </row>
    <row r="39" spans="1:2" ht="12.75" customHeight="1" thickBot="1" x14ac:dyDescent="0.25">
      <c r="A39" s="8" t="s">
        <v>55</v>
      </c>
      <c r="B39" s="52" t="s">
        <v>0</v>
      </c>
    </row>
    <row r="40" spans="1:2" ht="12.75" customHeight="1" thickBot="1" x14ac:dyDescent="0.25">
      <c r="A40" s="8" t="s">
        <v>56</v>
      </c>
      <c r="B40" s="52" t="s">
        <v>0</v>
      </c>
    </row>
    <row r="41" spans="1:2" ht="12.75" customHeight="1" thickBot="1" x14ac:dyDescent="0.25">
      <c r="A41" s="8" t="s">
        <v>57</v>
      </c>
      <c r="B41" s="52" t="s">
        <v>0</v>
      </c>
    </row>
    <row r="42" spans="1:2" ht="12.75" customHeight="1" thickBot="1" x14ac:dyDescent="0.25">
      <c r="A42" s="8" t="s">
        <v>58</v>
      </c>
      <c r="B42" s="52" t="s">
        <v>0</v>
      </c>
    </row>
    <row r="43" spans="1:2" ht="12.75" customHeight="1" thickBot="1" x14ac:dyDescent="0.25">
      <c r="A43" s="8" t="s">
        <v>59</v>
      </c>
      <c r="B43" s="52" t="s">
        <v>0</v>
      </c>
    </row>
    <row r="44" spans="1:2" ht="12.75" customHeight="1" thickBot="1" x14ac:dyDescent="0.25">
      <c r="A44" s="8" t="s">
        <v>60</v>
      </c>
      <c r="B44" s="52" t="s">
        <v>0</v>
      </c>
    </row>
    <row r="45" spans="1:2" ht="12.75" customHeight="1" thickBot="1" x14ac:dyDescent="0.25">
      <c r="A45" s="8" t="s">
        <v>61</v>
      </c>
      <c r="B45" s="52" t="s">
        <v>0</v>
      </c>
    </row>
    <row r="46" spans="1:2" ht="12.75" customHeight="1" thickBot="1" x14ac:dyDescent="0.25">
      <c r="A46" s="8" t="s">
        <v>62</v>
      </c>
      <c r="B46" s="52" t="s">
        <v>0</v>
      </c>
    </row>
    <row r="47" spans="1:2" ht="12.75" customHeight="1" thickBot="1" x14ac:dyDescent="0.25">
      <c r="A47" s="8" t="s">
        <v>63</v>
      </c>
      <c r="B47" s="52" t="s">
        <v>0</v>
      </c>
    </row>
    <row r="48" spans="1:2" ht="12.75" customHeight="1" thickBot="1" x14ac:dyDescent="0.25">
      <c r="A48" s="8" t="s">
        <v>64</v>
      </c>
      <c r="B48" s="53">
        <v>2963749.55</v>
      </c>
    </row>
    <row r="49" spans="1:2" ht="12.75" customHeight="1" thickBot="1" x14ac:dyDescent="0.25">
      <c r="A49" s="8" t="s">
        <v>28</v>
      </c>
      <c r="B49" s="52" t="s">
        <v>0</v>
      </c>
    </row>
    <row r="50" spans="1:2" ht="12.75" customHeight="1" thickBot="1" x14ac:dyDescent="0.25">
      <c r="A50" s="8" t="s">
        <v>65</v>
      </c>
      <c r="B50" s="52" t="s">
        <v>0</v>
      </c>
    </row>
    <row r="51" spans="1:2" ht="28.9" customHeight="1" thickBot="1" x14ac:dyDescent="0.25">
      <c r="A51" s="8" t="s">
        <v>66</v>
      </c>
      <c r="B51" s="55">
        <v>1826521.62</v>
      </c>
    </row>
    <row r="52" spans="1:2" ht="12.75" customHeight="1" thickBot="1" x14ac:dyDescent="0.25">
      <c r="A52" s="8" t="s">
        <v>17</v>
      </c>
      <c r="B52" s="52" t="s">
        <v>0</v>
      </c>
    </row>
    <row r="53" spans="1:2" ht="12.75" customHeight="1" thickBot="1" x14ac:dyDescent="0.25">
      <c r="A53" s="8" t="s">
        <v>67</v>
      </c>
      <c r="B53" s="55">
        <v>1083060.73</v>
      </c>
    </row>
    <row r="54" spans="1:2" ht="12.75" customHeight="1" thickBot="1" x14ac:dyDescent="0.25">
      <c r="A54" s="8" t="s">
        <v>68</v>
      </c>
      <c r="B54" s="52" t="s">
        <v>0</v>
      </c>
    </row>
    <row r="55" spans="1:2" ht="12.75" customHeight="1" thickBot="1" x14ac:dyDescent="0.25">
      <c r="A55" s="8" t="s">
        <v>69</v>
      </c>
      <c r="B55" s="52" t="s">
        <v>0</v>
      </c>
    </row>
    <row r="56" spans="1:2" ht="12.75" customHeight="1" thickBot="1" x14ac:dyDescent="0.25">
      <c r="A56" s="8" t="s">
        <v>70</v>
      </c>
      <c r="B56" s="55">
        <v>37152.36</v>
      </c>
    </row>
    <row r="57" spans="1:2" ht="12.75" customHeight="1" thickBot="1" x14ac:dyDescent="0.25">
      <c r="A57" s="8" t="s">
        <v>71</v>
      </c>
      <c r="B57" s="55">
        <v>3000</v>
      </c>
    </row>
    <row r="58" spans="1:2" ht="12.75" customHeight="1" thickBot="1" x14ac:dyDescent="0.25">
      <c r="A58" s="8" t="s">
        <v>72</v>
      </c>
      <c r="B58" s="55">
        <v>1972.08</v>
      </c>
    </row>
    <row r="59" spans="1:2" ht="12.75" customHeight="1" thickBot="1" x14ac:dyDescent="0.25">
      <c r="A59" s="8" t="s">
        <v>73</v>
      </c>
      <c r="B59" s="55">
        <v>677312.45</v>
      </c>
    </row>
    <row r="60" spans="1:2" ht="12.75" customHeight="1" thickBot="1" x14ac:dyDescent="0.25">
      <c r="A60" s="8" t="s">
        <v>74</v>
      </c>
      <c r="B60" s="52" t="s">
        <v>0</v>
      </c>
    </row>
    <row r="61" spans="1:2" ht="12.75" customHeight="1" thickBot="1" x14ac:dyDescent="0.25">
      <c r="A61" s="8" t="s">
        <v>75</v>
      </c>
      <c r="B61" s="52" t="s">
        <v>0</v>
      </c>
    </row>
    <row r="62" spans="1:2" ht="12.75" customHeight="1" thickBot="1" x14ac:dyDescent="0.25">
      <c r="A62" s="8" t="s">
        <v>76</v>
      </c>
      <c r="B62" s="55">
        <v>24024</v>
      </c>
    </row>
    <row r="63" spans="1:2" ht="12.75" customHeight="1" thickBot="1" x14ac:dyDescent="0.25">
      <c r="A63" s="8" t="s">
        <v>77</v>
      </c>
      <c r="B63" s="52" t="s">
        <v>0</v>
      </c>
    </row>
    <row r="64" spans="1:2" ht="12.75" customHeight="1" thickBot="1" x14ac:dyDescent="0.25">
      <c r="A64" s="8" t="s">
        <v>78</v>
      </c>
      <c r="B64" s="53">
        <v>860721.13</v>
      </c>
    </row>
    <row r="65" spans="1:2" ht="12.75" customHeight="1" thickBot="1" x14ac:dyDescent="0.25">
      <c r="A65" s="8" t="s">
        <v>79</v>
      </c>
      <c r="B65" s="53">
        <v>10885.13</v>
      </c>
    </row>
    <row r="66" spans="1:2" ht="28.9" customHeight="1" thickBot="1" x14ac:dyDescent="0.25">
      <c r="A66" s="8" t="s">
        <v>80</v>
      </c>
      <c r="B66" s="55">
        <v>4369.4799999999996</v>
      </c>
    </row>
    <row r="67" spans="1:2" ht="12.75" customHeight="1" thickBot="1" x14ac:dyDescent="0.25">
      <c r="A67" s="8" t="s">
        <v>17</v>
      </c>
      <c r="B67" s="52" t="s">
        <v>0</v>
      </c>
    </row>
    <row r="68" spans="1:2" ht="12.75" customHeight="1" thickBot="1" x14ac:dyDescent="0.25">
      <c r="A68" s="8" t="s">
        <v>81</v>
      </c>
      <c r="B68" s="52" t="s">
        <v>0</v>
      </c>
    </row>
    <row r="69" spans="1:2" ht="12.75" customHeight="1" thickBot="1" x14ac:dyDescent="0.25">
      <c r="A69" s="8" t="s">
        <v>82</v>
      </c>
      <c r="B69" s="52" t="s">
        <v>0</v>
      </c>
    </row>
    <row r="70" spans="1:2" ht="12.75" customHeight="1" thickBot="1" x14ac:dyDescent="0.25">
      <c r="A70" s="8" t="s">
        <v>83</v>
      </c>
      <c r="B70" s="52" t="s">
        <v>0</v>
      </c>
    </row>
    <row r="71" spans="1:2" ht="12.75" customHeight="1" thickBot="1" x14ac:dyDescent="0.25">
      <c r="A71" s="8" t="s">
        <v>84</v>
      </c>
      <c r="B71" s="56">
        <v>845.98</v>
      </c>
    </row>
    <row r="72" spans="1:2" ht="12.75" customHeight="1" thickBot="1" x14ac:dyDescent="0.25">
      <c r="A72" s="8" t="s">
        <v>85</v>
      </c>
      <c r="B72" s="52" t="s">
        <v>0</v>
      </c>
    </row>
    <row r="73" spans="1:2" ht="12.75" customHeight="1" thickBot="1" x14ac:dyDescent="0.25">
      <c r="A73" s="8" t="s">
        <v>86</v>
      </c>
      <c r="B73" s="52" t="s">
        <v>0</v>
      </c>
    </row>
    <row r="74" spans="1:2" ht="12.75" customHeight="1" thickBot="1" x14ac:dyDescent="0.25">
      <c r="A74" s="8" t="s">
        <v>87</v>
      </c>
      <c r="B74" s="52" t="s">
        <v>0</v>
      </c>
    </row>
    <row r="75" spans="1:2" ht="12.75" customHeight="1" thickBot="1" x14ac:dyDescent="0.25">
      <c r="A75" s="8" t="s">
        <v>88</v>
      </c>
      <c r="B75" s="52" t="s">
        <v>0</v>
      </c>
    </row>
    <row r="76" spans="1:2" ht="12.75" customHeight="1" thickBot="1" x14ac:dyDescent="0.25">
      <c r="A76" s="8" t="s">
        <v>89</v>
      </c>
      <c r="B76" s="52" t="s">
        <v>0</v>
      </c>
    </row>
    <row r="77" spans="1:2" ht="12.75" customHeight="1" thickBot="1" x14ac:dyDescent="0.25">
      <c r="A77" s="8" t="s">
        <v>90</v>
      </c>
      <c r="B77" s="55">
        <v>3523.5</v>
      </c>
    </row>
    <row r="78" spans="1:2" ht="12.75" customHeight="1" thickBot="1" x14ac:dyDescent="0.25">
      <c r="A78" s="8" t="s">
        <v>91</v>
      </c>
      <c r="B78" s="52" t="s">
        <v>0</v>
      </c>
    </row>
    <row r="79" spans="1:2" ht="12.75" customHeight="1" thickBot="1" x14ac:dyDescent="0.25">
      <c r="A79" s="8" t="s">
        <v>92</v>
      </c>
      <c r="B79" s="52" t="s">
        <v>0</v>
      </c>
    </row>
    <row r="80" spans="1:2" ht="12.75" customHeight="1" thickBot="1" x14ac:dyDescent="0.25">
      <c r="A80" s="8" t="s">
        <v>93</v>
      </c>
      <c r="B80" s="52" t="s">
        <v>0</v>
      </c>
    </row>
  </sheetData>
  <mergeCells count="3">
    <mergeCell ref="A2:B2"/>
    <mergeCell ref="A3:B3"/>
    <mergeCell ref="A4:B4"/>
  </mergeCells>
  <pageMargins left="0.39370080000000002" right="0.39370080000000002" top="0.39370080000000002" bottom="0.63425200000000004" header="0.3" footer="0.3"/>
  <pageSetup paperSize="9" scale="93" orientation="portrait" r:id="rId1"/>
  <headerFooter>
    <oddFooter>&amp;C&amp;P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3" sqref="A3:J3"/>
    </sheetView>
  </sheetViews>
  <sheetFormatPr defaultRowHeight="12.75" x14ac:dyDescent="0.2"/>
  <cols>
    <col min="1" max="1" width="31.5" style="32" customWidth="1"/>
    <col min="2" max="2" width="6" style="32" customWidth="1"/>
    <col min="3" max="3" width="22" style="32" customWidth="1"/>
    <col min="4" max="4" width="18.33203125" style="32" customWidth="1"/>
    <col min="5" max="5" width="17.33203125" style="37" customWidth="1"/>
    <col min="6" max="6" width="14.83203125" style="37" customWidth="1"/>
    <col min="7" max="7" width="11.6640625" style="32" customWidth="1"/>
    <col min="8" max="8" width="12" style="32" customWidth="1"/>
    <col min="9" max="9" width="15.33203125" style="37" customWidth="1"/>
    <col min="10" max="10" width="12.5" style="32" customWidth="1"/>
    <col min="11" max="11" width="19.6640625" style="32" customWidth="1"/>
    <col min="12" max="12" width="25.6640625" style="32" customWidth="1"/>
    <col min="13" max="16384" width="9.33203125" style="32"/>
  </cols>
  <sheetData>
    <row r="1" spans="1:11" x14ac:dyDescent="0.2">
      <c r="A1" s="31" t="s">
        <v>0</v>
      </c>
      <c r="E1" s="37" t="s">
        <v>249</v>
      </c>
      <c r="F1" s="37" t="s">
        <v>250</v>
      </c>
      <c r="I1" s="37" t="s">
        <v>244</v>
      </c>
    </row>
    <row r="2" spans="1:11" ht="15.75" x14ac:dyDescent="0.2">
      <c r="A2" s="89" t="s">
        <v>94</v>
      </c>
      <c r="B2" s="89"/>
      <c r="C2" s="89"/>
      <c r="D2" s="89"/>
      <c r="E2" s="89"/>
      <c r="F2" s="89"/>
      <c r="G2" s="89"/>
      <c r="H2" s="89"/>
      <c r="I2" s="89"/>
      <c r="J2" s="89"/>
    </row>
    <row r="3" spans="1:11" ht="15.75" x14ac:dyDescent="0.2">
      <c r="A3" s="90" t="s">
        <v>95</v>
      </c>
      <c r="B3" s="90"/>
      <c r="C3" s="90"/>
      <c r="D3" s="90"/>
      <c r="E3" s="90"/>
      <c r="F3" s="90"/>
      <c r="G3" s="90"/>
      <c r="H3" s="90"/>
      <c r="I3" s="90"/>
      <c r="J3" s="90"/>
    </row>
    <row r="4" spans="1:11" ht="15.75" x14ac:dyDescent="0.2">
      <c r="A4" s="90" t="s">
        <v>96</v>
      </c>
      <c r="B4" s="90"/>
      <c r="C4" s="90"/>
      <c r="D4" s="90"/>
      <c r="E4" s="90"/>
      <c r="F4" s="90"/>
      <c r="G4" s="90"/>
      <c r="H4" s="90"/>
      <c r="I4" s="90"/>
      <c r="J4" s="90"/>
    </row>
    <row r="5" spans="1:11" x14ac:dyDescent="0.2">
      <c r="A5" s="88" t="s">
        <v>25</v>
      </c>
      <c r="B5" s="88" t="s">
        <v>97</v>
      </c>
      <c r="C5" s="88" t="s">
        <v>98</v>
      </c>
      <c r="D5" s="88" t="s">
        <v>99</v>
      </c>
      <c r="E5" s="88"/>
      <c r="F5" s="88"/>
      <c r="G5" s="88"/>
      <c r="H5" s="88"/>
      <c r="I5" s="88"/>
      <c r="J5" s="88"/>
    </row>
    <row r="6" spans="1:11" x14ac:dyDescent="0.2">
      <c r="A6" s="88" t="s">
        <v>0</v>
      </c>
      <c r="B6" s="88" t="s">
        <v>0</v>
      </c>
      <c r="C6" s="88" t="s">
        <v>0</v>
      </c>
      <c r="D6" s="88" t="s">
        <v>100</v>
      </c>
      <c r="E6" s="88" t="s">
        <v>17</v>
      </c>
      <c r="F6" s="88"/>
      <c r="G6" s="88"/>
      <c r="H6" s="88"/>
      <c r="I6" s="88"/>
      <c r="J6" s="88"/>
    </row>
    <row r="7" spans="1:11" x14ac:dyDescent="0.2">
      <c r="A7" s="88" t="s">
        <v>0</v>
      </c>
      <c r="B7" s="88" t="s">
        <v>0</v>
      </c>
      <c r="C7" s="88" t="s">
        <v>0</v>
      </c>
      <c r="D7" s="88" t="s">
        <v>0</v>
      </c>
      <c r="E7" s="91" t="s">
        <v>101</v>
      </c>
      <c r="F7" s="91" t="s">
        <v>102</v>
      </c>
      <c r="G7" s="88" t="s">
        <v>103</v>
      </c>
      <c r="H7" s="88" t="s">
        <v>104</v>
      </c>
      <c r="I7" s="88" t="s">
        <v>105</v>
      </c>
      <c r="J7" s="88"/>
    </row>
    <row r="8" spans="1:11" ht="25.5" x14ac:dyDescent="0.2">
      <c r="A8" s="88" t="s">
        <v>0</v>
      </c>
      <c r="B8" s="88" t="s">
        <v>0</v>
      </c>
      <c r="C8" s="88" t="s">
        <v>0</v>
      </c>
      <c r="D8" s="88" t="s">
        <v>0</v>
      </c>
      <c r="E8" s="91" t="s">
        <v>0</v>
      </c>
      <c r="F8" s="91" t="s">
        <v>0</v>
      </c>
      <c r="G8" s="88" t="s">
        <v>0</v>
      </c>
      <c r="H8" s="88" t="s">
        <v>0</v>
      </c>
      <c r="I8" s="38" t="s">
        <v>106</v>
      </c>
      <c r="J8" s="33" t="s">
        <v>107</v>
      </c>
    </row>
    <row r="9" spans="1:11" x14ac:dyDescent="0.2">
      <c r="A9" s="33" t="s">
        <v>108</v>
      </c>
      <c r="B9" s="33" t="s">
        <v>109</v>
      </c>
      <c r="C9" s="33" t="s">
        <v>110</v>
      </c>
      <c r="D9" s="33" t="s">
        <v>111</v>
      </c>
      <c r="E9" s="38" t="s">
        <v>112</v>
      </c>
      <c r="F9" s="38" t="s">
        <v>113</v>
      </c>
      <c r="G9" s="33" t="s">
        <v>114</v>
      </c>
      <c r="H9" s="33" t="s">
        <v>115</v>
      </c>
      <c r="I9" s="38" t="s">
        <v>116</v>
      </c>
      <c r="J9" s="33" t="s">
        <v>117</v>
      </c>
    </row>
    <row r="10" spans="1:11" ht="25.5" x14ac:dyDescent="0.2">
      <c r="A10" s="59" t="s">
        <v>118</v>
      </c>
      <c r="B10" s="60" t="s">
        <v>119</v>
      </c>
      <c r="C10" s="60" t="s">
        <v>120</v>
      </c>
      <c r="D10" s="61">
        <f>E10+F10+G10+H10+I10</f>
        <v>55826171</v>
      </c>
      <c r="E10" s="61">
        <f>E11+E12</f>
        <v>53868713</v>
      </c>
      <c r="F10" s="61">
        <f>F15</f>
        <v>1155458</v>
      </c>
      <c r="G10" s="61" t="str">
        <f>G15</f>
        <v>0,00</v>
      </c>
      <c r="H10" s="61" t="str">
        <f>H12</f>
        <v>0,00</v>
      </c>
      <c r="I10" s="61">
        <f>I11+I12+I13+I14+I16</f>
        <v>802000</v>
      </c>
      <c r="J10" s="61">
        <f>J12+J16</f>
        <v>0</v>
      </c>
    </row>
    <row r="11" spans="1:11" ht="12.75" customHeight="1" x14ac:dyDescent="0.2">
      <c r="A11" s="34" t="s">
        <v>121</v>
      </c>
      <c r="B11" s="35" t="s">
        <v>122</v>
      </c>
      <c r="C11" s="20" t="s">
        <v>274</v>
      </c>
      <c r="D11" s="36">
        <f>E11+I11</f>
        <v>20000</v>
      </c>
      <c r="E11" s="39" t="s">
        <v>197</v>
      </c>
      <c r="F11" s="39" t="s">
        <v>120</v>
      </c>
      <c r="G11" s="36" t="s">
        <v>120</v>
      </c>
      <c r="H11" s="36" t="s">
        <v>120</v>
      </c>
      <c r="I11" s="39">
        <f>20000</f>
        <v>20000</v>
      </c>
      <c r="J11" s="36" t="s">
        <v>120</v>
      </c>
      <c r="K11" s="32" t="s">
        <v>219</v>
      </c>
    </row>
    <row r="12" spans="1:11" ht="12.75" customHeight="1" x14ac:dyDescent="0.2">
      <c r="A12" s="34" t="s">
        <v>123</v>
      </c>
      <c r="B12" s="35" t="s">
        <v>124</v>
      </c>
      <c r="C12" s="20" t="s">
        <v>275</v>
      </c>
      <c r="D12" s="36">
        <f>E12+H12+I12+J12</f>
        <v>54600713</v>
      </c>
      <c r="E12" s="39">
        <f>53868713</f>
        <v>53868713</v>
      </c>
      <c r="F12" s="39" t="s">
        <v>120</v>
      </c>
      <c r="G12" s="36" t="s">
        <v>120</v>
      </c>
      <c r="H12" s="36" t="s">
        <v>197</v>
      </c>
      <c r="I12" s="39">
        <f>561000+171000</f>
        <v>732000</v>
      </c>
      <c r="J12" s="36" t="s">
        <v>197</v>
      </c>
      <c r="K12" s="32" t="s">
        <v>220</v>
      </c>
    </row>
    <row r="13" spans="1:11" ht="26.25" customHeight="1" x14ac:dyDescent="0.2">
      <c r="A13" s="34" t="s">
        <v>125</v>
      </c>
      <c r="B13" s="35" t="s">
        <v>126</v>
      </c>
      <c r="C13" s="20" t="s">
        <v>276</v>
      </c>
      <c r="D13" s="36" t="str">
        <f>I13</f>
        <v>0,00</v>
      </c>
      <c r="E13" s="39" t="s">
        <v>120</v>
      </c>
      <c r="F13" s="39" t="s">
        <v>120</v>
      </c>
      <c r="G13" s="36" t="s">
        <v>120</v>
      </c>
      <c r="H13" s="36" t="s">
        <v>120</v>
      </c>
      <c r="I13" s="39" t="s">
        <v>197</v>
      </c>
      <c r="J13" s="36" t="s">
        <v>120</v>
      </c>
    </row>
    <row r="14" spans="1:11" ht="63.75" x14ac:dyDescent="0.2">
      <c r="A14" s="34" t="s">
        <v>127</v>
      </c>
      <c r="B14" s="35" t="s">
        <v>128</v>
      </c>
      <c r="C14" s="20" t="s">
        <v>277</v>
      </c>
      <c r="D14" s="36" t="str">
        <f>I14</f>
        <v>0,00</v>
      </c>
      <c r="E14" s="39" t="s">
        <v>120</v>
      </c>
      <c r="F14" s="39" t="s">
        <v>120</v>
      </c>
      <c r="G14" s="36" t="s">
        <v>120</v>
      </c>
      <c r="H14" s="36" t="s">
        <v>120</v>
      </c>
      <c r="I14" s="39" t="s">
        <v>197</v>
      </c>
      <c r="J14" s="36" t="s">
        <v>120</v>
      </c>
      <c r="K14" s="32" t="s">
        <v>221</v>
      </c>
    </row>
    <row r="15" spans="1:11" ht="26.25" customHeight="1" x14ac:dyDescent="0.2">
      <c r="A15" s="34" t="s">
        <v>129</v>
      </c>
      <c r="B15" s="35" t="s">
        <v>130</v>
      </c>
      <c r="C15" s="20" t="s">
        <v>277</v>
      </c>
      <c r="D15" s="36">
        <f>F15+G15</f>
        <v>1155458</v>
      </c>
      <c r="E15" s="39" t="s">
        <v>120</v>
      </c>
      <c r="F15" s="39">
        <f>815322+20181+112455+207500</f>
        <v>1155458</v>
      </c>
      <c r="G15" s="36" t="s">
        <v>197</v>
      </c>
      <c r="H15" s="36" t="s">
        <v>120</v>
      </c>
      <c r="I15" s="39" t="s">
        <v>120</v>
      </c>
      <c r="J15" s="36" t="s">
        <v>120</v>
      </c>
      <c r="K15" s="32" t="s">
        <v>235</v>
      </c>
    </row>
    <row r="16" spans="1:11" ht="12.75" customHeight="1" x14ac:dyDescent="0.2">
      <c r="A16" s="34" t="s">
        <v>131</v>
      </c>
      <c r="B16" s="35" t="s">
        <v>132</v>
      </c>
      <c r="C16" s="20" t="s">
        <v>277</v>
      </c>
      <c r="D16" s="36">
        <f>I16</f>
        <v>50000</v>
      </c>
      <c r="E16" s="39" t="s">
        <v>120</v>
      </c>
      <c r="F16" s="39" t="s">
        <v>120</v>
      </c>
      <c r="G16" s="36" t="s">
        <v>120</v>
      </c>
      <c r="H16" s="36" t="s">
        <v>120</v>
      </c>
      <c r="I16" s="39">
        <f>50000</f>
        <v>50000</v>
      </c>
      <c r="J16" s="36" t="s">
        <v>197</v>
      </c>
      <c r="K16" s="32" t="s">
        <v>245</v>
      </c>
    </row>
    <row r="17" spans="1:12" x14ac:dyDescent="0.2">
      <c r="A17" s="34" t="s">
        <v>133</v>
      </c>
      <c r="B17" s="35" t="s">
        <v>134</v>
      </c>
      <c r="C17" s="35" t="s">
        <v>120</v>
      </c>
      <c r="D17" s="36" t="str">
        <f>I17</f>
        <v>0,00</v>
      </c>
      <c r="E17" s="39" t="s">
        <v>120</v>
      </c>
      <c r="F17" s="39" t="s">
        <v>120</v>
      </c>
      <c r="G17" s="36" t="s">
        <v>120</v>
      </c>
      <c r="H17" s="36" t="s">
        <v>120</v>
      </c>
      <c r="I17" s="39" t="s">
        <v>197</v>
      </c>
      <c r="J17" s="36" t="s">
        <v>120</v>
      </c>
    </row>
    <row r="18" spans="1:12" ht="25.5" x14ac:dyDescent="0.2">
      <c r="A18" s="59" t="s">
        <v>135</v>
      </c>
      <c r="B18" s="60" t="s">
        <v>136</v>
      </c>
      <c r="C18" s="60" t="s">
        <v>120</v>
      </c>
      <c r="D18" s="62">
        <f>E18+F18+I18</f>
        <v>55841307.280000001</v>
      </c>
      <c r="E18" s="62">
        <f>E19+E22+E23+E24+E25+E26+E27+E28</f>
        <v>53868713</v>
      </c>
      <c r="F18" s="62">
        <f>F19+F22+F23+F24+F25+F26+F27+F28</f>
        <v>1155458</v>
      </c>
      <c r="G18" s="62">
        <v>0</v>
      </c>
      <c r="H18" s="62">
        <v>0</v>
      </c>
      <c r="I18" s="62">
        <f>I19+I22+I23+I24+I25+I26+I27+I28</f>
        <v>817136.28</v>
      </c>
      <c r="J18" s="62">
        <v>0</v>
      </c>
      <c r="K18" s="32" t="s">
        <v>236</v>
      </c>
    </row>
    <row r="19" spans="1:12" ht="12.75" customHeight="1" x14ac:dyDescent="0.2">
      <c r="A19" s="34" t="s">
        <v>137</v>
      </c>
      <c r="B19" s="35" t="s">
        <v>138</v>
      </c>
      <c r="C19" s="20" t="s">
        <v>277</v>
      </c>
      <c r="D19" s="36">
        <f>E19+F19+I19</f>
        <v>44653351</v>
      </c>
      <c r="E19" s="39">
        <f>E20+E21</f>
        <v>43578243</v>
      </c>
      <c r="F19" s="39">
        <f t="shared" ref="F19:J19" si="0">F20+F21</f>
        <v>815108</v>
      </c>
      <c r="G19" s="36">
        <f t="shared" si="0"/>
        <v>0</v>
      </c>
      <c r="H19" s="36">
        <f t="shared" si="0"/>
        <v>0</v>
      </c>
      <c r="I19" s="39">
        <f t="shared" si="0"/>
        <v>260000</v>
      </c>
      <c r="J19" s="36">
        <f t="shared" si="0"/>
        <v>0</v>
      </c>
      <c r="K19" s="32" t="s">
        <v>227</v>
      </c>
      <c r="L19" s="32" t="s">
        <v>246</v>
      </c>
    </row>
    <row r="20" spans="1:12" ht="38.25" x14ac:dyDescent="0.2">
      <c r="A20" s="34" t="s">
        <v>139</v>
      </c>
      <c r="B20" s="35" t="s">
        <v>140</v>
      </c>
      <c r="C20" s="20" t="s">
        <v>278</v>
      </c>
      <c r="D20" s="36">
        <f t="shared" ref="D20:D33" si="1">E20+F20+I20</f>
        <v>43935429</v>
      </c>
      <c r="E20" s="39">
        <f>33463319+10105924</f>
        <v>43569243</v>
      </c>
      <c r="F20" s="39">
        <f>15500+4681+66056+19949</f>
        <v>106186</v>
      </c>
      <c r="G20" s="36" t="s">
        <v>197</v>
      </c>
      <c r="H20" s="36" t="s">
        <v>197</v>
      </c>
      <c r="I20" s="39">
        <f>203000+57000</f>
        <v>260000</v>
      </c>
      <c r="J20" s="36" t="s">
        <v>197</v>
      </c>
      <c r="K20" s="32" t="s">
        <v>237</v>
      </c>
      <c r="L20" s="32" t="s">
        <v>251</v>
      </c>
    </row>
    <row r="21" spans="1:12" ht="26.25" customHeight="1" x14ac:dyDescent="0.2">
      <c r="A21" s="34" t="s">
        <v>141</v>
      </c>
      <c r="B21" s="35" t="s">
        <v>142</v>
      </c>
      <c r="C21" s="20" t="s">
        <v>279</v>
      </c>
      <c r="D21" s="36">
        <f t="shared" si="1"/>
        <v>717922</v>
      </c>
      <c r="E21" s="39">
        <f>9000</f>
        <v>9000</v>
      </c>
      <c r="F21" s="39">
        <f>622336+86586</f>
        <v>708922</v>
      </c>
      <c r="G21" s="36" t="s">
        <v>197</v>
      </c>
      <c r="H21" s="36" t="s">
        <v>197</v>
      </c>
      <c r="I21" s="39" t="s">
        <v>197</v>
      </c>
      <c r="J21" s="36" t="s">
        <v>197</v>
      </c>
      <c r="K21" s="32" t="s">
        <v>225</v>
      </c>
      <c r="L21" s="32" t="s">
        <v>226</v>
      </c>
    </row>
    <row r="22" spans="1:12" ht="26.25" customHeight="1" x14ac:dyDescent="0.2">
      <c r="A22" s="34" t="s">
        <v>143</v>
      </c>
      <c r="B22" s="35" t="s">
        <v>144</v>
      </c>
      <c r="C22" s="20" t="s">
        <v>280</v>
      </c>
      <c r="D22" s="36">
        <f t="shared" si="1"/>
        <v>86000</v>
      </c>
      <c r="E22" s="39" t="s">
        <v>197</v>
      </c>
      <c r="F22" s="39" t="s">
        <v>197</v>
      </c>
      <c r="G22" s="36" t="s">
        <v>197</v>
      </c>
      <c r="H22" s="36" t="s">
        <v>197</v>
      </c>
      <c r="I22" s="39">
        <f>86000</f>
        <v>86000</v>
      </c>
      <c r="J22" s="36" t="s">
        <v>197</v>
      </c>
    </row>
    <row r="23" spans="1:12" ht="26.25" customHeight="1" x14ac:dyDescent="0.2">
      <c r="A23" s="34" t="s">
        <v>145</v>
      </c>
      <c r="B23" s="35" t="s">
        <v>146</v>
      </c>
      <c r="C23" s="20"/>
      <c r="D23" s="36">
        <f t="shared" si="1"/>
        <v>0</v>
      </c>
      <c r="E23" s="39" t="s">
        <v>197</v>
      </c>
      <c r="F23" s="39" t="s">
        <v>197</v>
      </c>
      <c r="G23" s="36" t="s">
        <v>197</v>
      </c>
      <c r="H23" s="36" t="s">
        <v>197</v>
      </c>
      <c r="I23" s="39" t="s">
        <v>197</v>
      </c>
      <c r="J23" s="36" t="s">
        <v>197</v>
      </c>
    </row>
    <row r="24" spans="1:12" ht="38.25" x14ac:dyDescent="0.2">
      <c r="A24" s="34" t="s">
        <v>147</v>
      </c>
      <c r="B24" s="35" t="s">
        <v>148</v>
      </c>
      <c r="C24" s="20" t="s">
        <v>281</v>
      </c>
      <c r="D24" s="36">
        <f t="shared" si="1"/>
        <v>4000</v>
      </c>
      <c r="E24" s="39">
        <v>0</v>
      </c>
      <c r="F24" s="39" t="s">
        <v>197</v>
      </c>
      <c r="G24" s="36" t="s">
        <v>197</v>
      </c>
      <c r="H24" s="36" t="s">
        <v>197</v>
      </c>
      <c r="I24" s="39">
        <f>4000</f>
        <v>4000</v>
      </c>
      <c r="J24" s="36" t="s">
        <v>197</v>
      </c>
      <c r="K24" s="32" t="s">
        <v>238</v>
      </c>
    </row>
    <row r="25" spans="1:12" ht="26.25" customHeight="1" x14ac:dyDescent="0.2">
      <c r="A25" s="34" t="s">
        <v>149</v>
      </c>
      <c r="B25" s="35" t="s">
        <v>150</v>
      </c>
      <c r="C25" s="35" t="s">
        <v>120</v>
      </c>
      <c r="D25" s="36">
        <f t="shared" si="1"/>
        <v>11097956.279999999</v>
      </c>
      <c r="E25" s="39">
        <f>58821+6741300+441863+914174+30000+1809562+294750</f>
        <v>10290470</v>
      </c>
      <c r="F25" s="39">
        <f>106400+26450+100000+83000+24500</f>
        <v>340350</v>
      </c>
      <c r="G25" s="36" t="s">
        <v>197</v>
      </c>
      <c r="H25" s="36" t="s">
        <v>197</v>
      </c>
      <c r="I25" s="39">
        <f>452000+15136.28</f>
        <v>467136.28</v>
      </c>
      <c r="J25" s="36" t="s">
        <v>197</v>
      </c>
      <c r="K25" s="32" t="s">
        <v>229</v>
      </c>
    </row>
    <row r="26" spans="1:12" ht="26.25" customHeight="1" x14ac:dyDescent="0.2">
      <c r="A26" s="34" t="s">
        <v>151</v>
      </c>
      <c r="B26" s="35" t="s">
        <v>152</v>
      </c>
      <c r="C26" s="35" t="s">
        <v>120</v>
      </c>
      <c r="D26" s="36">
        <f t="shared" si="1"/>
        <v>0</v>
      </c>
      <c r="E26" s="39" t="s">
        <v>197</v>
      </c>
      <c r="F26" s="39" t="s">
        <v>197</v>
      </c>
      <c r="G26" s="36" t="s">
        <v>197</v>
      </c>
      <c r="H26" s="36" t="s">
        <v>197</v>
      </c>
      <c r="I26" s="39" t="s">
        <v>197</v>
      </c>
      <c r="J26" s="36" t="s">
        <v>197</v>
      </c>
    </row>
    <row r="27" spans="1:12" ht="12.75" customHeight="1" x14ac:dyDescent="0.2">
      <c r="A27" s="34" t="s">
        <v>153</v>
      </c>
      <c r="B27" s="35" t="s">
        <v>154</v>
      </c>
      <c r="C27" s="35" t="s">
        <v>0</v>
      </c>
      <c r="D27" s="36">
        <f t="shared" si="1"/>
        <v>0</v>
      </c>
      <c r="E27" s="39" t="s">
        <v>197</v>
      </c>
      <c r="F27" s="39" t="s">
        <v>197</v>
      </c>
      <c r="G27" s="36" t="s">
        <v>197</v>
      </c>
      <c r="H27" s="36" t="s">
        <v>197</v>
      </c>
      <c r="I27" s="39" t="s">
        <v>197</v>
      </c>
      <c r="J27" s="36" t="s">
        <v>197</v>
      </c>
    </row>
    <row r="28" spans="1:12" ht="12.75" customHeight="1" x14ac:dyDescent="0.2">
      <c r="A28" s="34" t="s">
        <v>155</v>
      </c>
      <c r="B28" s="35" t="s">
        <v>156</v>
      </c>
      <c r="C28" s="35" t="s">
        <v>0</v>
      </c>
      <c r="D28" s="36">
        <f t="shared" si="1"/>
        <v>0</v>
      </c>
      <c r="E28" s="39" t="s">
        <v>197</v>
      </c>
      <c r="F28" s="39" t="s">
        <v>197</v>
      </c>
      <c r="G28" s="36" t="s">
        <v>197</v>
      </c>
      <c r="H28" s="36" t="s">
        <v>197</v>
      </c>
      <c r="I28" s="39" t="s">
        <v>197</v>
      </c>
      <c r="J28" s="36" t="s">
        <v>197</v>
      </c>
    </row>
    <row r="29" spans="1:12" ht="26.25" customHeight="1" x14ac:dyDescent="0.2">
      <c r="A29" s="34" t="s">
        <v>157</v>
      </c>
      <c r="B29" s="35" t="s">
        <v>158</v>
      </c>
      <c r="C29" s="35" t="s">
        <v>0</v>
      </c>
      <c r="D29" s="36">
        <f t="shared" si="1"/>
        <v>0</v>
      </c>
      <c r="E29" s="39" t="s">
        <v>197</v>
      </c>
      <c r="F29" s="39" t="s">
        <v>197</v>
      </c>
      <c r="G29" s="36" t="s">
        <v>197</v>
      </c>
      <c r="H29" s="36" t="s">
        <v>197</v>
      </c>
      <c r="I29" s="39" t="s">
        <v>197</v>
      </c>
      <c r="J29" s="36" t="s">
        <v>197</v>
      </c>
    </row>
    <row r="30" spans="1:12" ht="12.75" customHeight="1" x14ac:dyDescent="0.2">
      <c r="A30" s="34" t="s">
        <v>159</v>
      </c>
      <c r="B30" s="35" t="s">
        <v>160</v>
      </c>
      <c r="C30" s="35" t="s">
        <v>0</v>
      </c>
      <c r="D30" s="36">
        <f t="shared" si="1"/>
        <v>0</v>
      </c>
      <c r="E30" s="39" t="s">
        <v>197</v>
      </c>
      <c r="F30" s="39" t="s">
        <v>197</v>
      </c>
      <c r="G30" s="36" t="s">
        <v>197</v>
      </c>
      <c r="H30" s="36" t="s">
        <v>197</v>
      </c>
      <c r="I30" s="39" t="s">
        <v>197</v>
      </c>
      <c r="J30" s="36" t="s">
        <v>197</v>
      </c>
    </row>
    <row r="31" spans="1:12" ht="12.75" customHeight="1" x14ac:dyDescent="0.2">
      <c r="A31" s="34" t="s">
        <v>161</v>
      </c>
      <c r="B31" s="35" t="s">
        <v>162</v>
      </c>
      <c r="C31" s="35" t="s">
        <v>0</v>
      </c>
      <c r="D31" s="36">
        <f t="shared" si="1"/>
        <v>0</v>
      </c>
      <c r="E31" s="39" t="s">
        <v>197</v>
      </c>
      <c r="F31" s="39" t="s">
        <v>197</v>
      </c>
      <c r="G31" s="36" t="s">
        <v>197</v>
      </c>
      <c r="H31" s="36" t="s">
        <v>197</v>
      </c>
      <c r="I31" s="39" t="s">
        <v>197</v>
      </c>
      <c r="J31" s="36" t="s">
        <v>197</v>
      </c>
    </row>
    <row r="32" spans="1:12" ht="12.75" customHeight="1" x14ac:dyDescent="0.2">
      <c r="A32" s="63" t="s">
        <v>163</v>
      </c>
      <c r="B32" s="64" t="s">
        <v>164</v>
      </c>
      <c r="C32" s="64" t="s">
        <v>120</v>
      </c>
      <c r="D32" s="65">
        <f t="shared" si="1"/>
        <v>15136.28</v>
      </c>
      <c r="E32" s="65">
        <v>0</v>
      </c>
      <c r="F32" s="65">
        <v>0</v>
      </c>
      <c r="G32" s="65" t="s">
        <v>197</v>
      </c>
      <c r="H32" s="65" t="s">
        <v>197</v>
      </c>
      <c r="I32" s="65">
        <f>15136.28</f>
        <v>15136.28</v>
      </c>
      <c r="J32" s="65" t="s">
        <v>197</v>
      </c>
      <c r="K32" s="32" t="s">
        <v>223</v>
      </c>
    </row>
    <row r="33" spans="1:11" ht="12.75" customHeight="1" x14ac:dyDescent="0.2">
      <c r="A33" s="63" t="s">
        <v>165</v>
      </c>
      <c r="B33" s="64" t="s">
        <v>166</v>
      </c>
      <c r="C33" s="64" t="s">
        <v>167</v>
      </c>
      <c r="D33" s="65">
        <f t="shared" si="1"/>
        <v>-2.7284841053187847E-11</v>
      </c>
      <c r="E33" s="65">
        <f>E10-E18+E32</f>
        <v>0</v>
      </c>
      <c r="F33" s="65">
        <f>F10-F18+F32</f>
        <v>0</v>
      </c>
      <c r="G33" s="65">
        <v>0</v>
      </c>
      <c r="H33" s="65">
        <v>0</v>
      </c>
      <c r="I33" s="65">
        <f>I10-I18+I32</f>
        <v>-2.7284841053187847E-11</v>
      </c>
      <c r="J33" s="65">
        <v>0</v>
      </c>
      <c r="K33" s="32">
        <v>0</v>
      </c>
    </row>
    <row r="34" spans="1:11" x14ac:dyDescent="0.2">
      <c r="D34" s="32">
        <f t="shared" ref="D34:J34" si="2">D18-D10</f>
        <v>15136.280000001192</v>
      </c>
      <c r="E34" s="32">
        <f t="shared" si="2"/>
        <v>0</v>
      </c>
      <c r="F34" s="32">
        <f t="shared" si="2"/>
        <v>0</v>
      </c>
      <c r="G34" s="32">
        <f t="shared" si="2"/>
        <v>0</v>
      </c>
      <c r="H34" s="32">
        <f t="shared" si="2"/>
        <v>0</v>
      </c>
      <c r="I34" s="32">
        <f t="shared" si="2"/>
        <v>15136.280000000028</v>
      </c>
      <c r="J34" s="32">
        <f t="shared" si="2"/>
        <v>0</v>
      </c>
    </row>
  </sheetData>
  <mergeCells count="14">
    <mergeCell ref="I7:J7"/>
    <mergeCell ref="A2:J2"/>
    <mergeCell ref="A3:J3"/>
    <mergeCell ref="A4:J4"/>
    <mergeCell ref="A5:A8"/>
    <mergeCell ref="B5:B8"/>
    <mergeCell ref="C5:C8"/>
    <mergeCell ref="D5:J5"/>
    <mergeCell ref="D6:D8"/>
    <mergeCell ref="E6:J6"/>
    <mergeCell ref="E7:E8"/>
    <mergeCell ref="F7:F8"/>
    <mergeCell ref="G7:G8"/>
    <mergeCell ref="H7:H8"/>
  </mergeCells>
  <pageMargins left="0.39370080000000002" right="0.39370080000000002" top="0.39370080000000002" bottom="0.63425200000000004" header="0.3" footer="0.3"/>
  <pageSetup paperSize="9" scale="69" orientation="portrait" r:id="rId1"/>
  <headerFooter>
    <oddFooter>&amp;C&amp;P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3" sqref="A3:J3"/>
    </sheetView>
  </sheetViews>
  <sheetFormatPr defaultRowHeight="12.75" x14ac:dyDescent="0.2"/>
  <cols>
    <col min="1" max="1" width="31.5" style="32" customWidth="1"/>
    <col min="2" max="2" width="6" style="32" customWidth="1"/>
    <col min="3" max="3" width="22" style="32" customWidth="1"/>
    <col min="4" max="4" width="18.33203125" style="32" customWidth="1"/>
    <col min="5" max="5" width="17.33203125" style="37" customWidth="1"/>
    <col min="6" max="6" width="14.83203125" style="37" customWidth="1"/>
    <col min="7" max="7" width="11.6640625" style="32" customWidth="1"/>
    <col min="8" max="8" width="12" style="32" customWidth="1"/>
    <col min="9" max="9" width="15.33203125" style="37" customWidth="1"/>
    <col min="10" max="10" width="12.5" style="32" customWidth="1"/>
    <col min="11" max="11" width="19.6640625" style="32" customWidth="1"/>
    <col min="12" max="12" width="25.6640625" style="32" customWidth="1"/>
    <col min="13" max="16384" width="9.33203125" style="32"/>
  </cols>
  <sheetData>
    <row r="1" spans="1:11" x14ac:dyDescent="0.2">
      <c r="A1" s="31" t="s">
        <v>0</v>
      </c>
    </row>
    <row r="2" spans="1:11" ht="15.75" x14ac:dyDescent="0.2">
      <c r="A2" s="89" t="s">
        <v>94</v>
      </c>
      <c r="B2" s="89"/>
      <c r="C2" s="89"/>
      <c r="D2" s="89"/>
      <c r="E2" s="89"/>
      <c r="F2" s="89"/>
      <c r="G2" s="89"/>
      <c r="H2" s="89"/>
      <c r="I2" s="89"/>
      <c r="J2" s="89"/>
    </row>
    <row r="3" spans="1:11" ht="15.75" x14ac:dyDescent="0.2">
      <c r="A3" s="90" t="s">
        <v>95</v>
      </c>
      <c r="B3" s="90"/>
      <c r="C3" s="90"/>
      <c r="D3" s="90"/>
      <c r="E3" s="90"/>
      <c r="F3" s="90"/>
      <c r="G3" s="90"/>
      <c r="H3" s="90"/>
      <c r="I3" s="90"/>
      <c r="J3" s="90"/>
    </row>
    <row r="4" spans="1:11" ht="15.75" x14ac:dyDescent="0.2">
      <c r="A4" s="90" t="s">
        <v>168</v>
      </c>
      <c r="B4" s="90"/>
      <c r="C4" s="90"/>
      <c r="D4" s="90"/>
      <c r="E4" s="90"/>
      <c r="F4" s="90"/>
      <c r="G4" s="90"/>
      <c r="H4" s="90"/>
      <c r="I4" s="90"/>
      <c r="J4" s="90"/>
    </row>
    <row r="5" spans="1:11" x14ac:dyDescent="0.2">
      <c r="A5" s="88" t="s">
        <v>25</v>
      </c>
      <c r="B5" s="88" t="s">
        <v>97</v>
      </c>
      <c r="C5" s="88" t="s">
        <v>98</v>
      </c>
      <c r="D5" s="88" t="s">
        <v>99</v>
      </c>
      <c r="E5" s="88"/>
      <c r="F5" s="88"/>
      <c r="G5" s="88"/>
      <c r="H5" s="88"/>
      <c r="I5" s="88"/>
      <c r="J5" s="88"/>
    </row>
    <row r="6" spans="1:11" x14ac:dyDescent="0.2">
      <c r="A6" s="88" t="s">
        <v>0</v>
      </c>
      <c r="B6" s="88" t="s">
        <v>0</v>
      </c>
      <c r="C6" s="88" t="s">
        <v>0</v>
      </c>
      <c r="D6" s="88" t="s">
        <v>100</v>
      </c>
      <c r="E6" s="88" t="s">
        <v>17</v>
      </c>
      <c r="F6" s="88"/>
      <c r="G6" s="88"/>
      <c r="H6" s="88"/>
      <c r="I6" s="88"/>
      <c r="J6" s="88"/>
    </row>
    <row r="7" spans="1:11" x14ac:dyDescent="0.2">
      <c r="A7" s="88" t="s">
        <v>0</v>
      </c>
      <c r="B7" s="88" t="s">
        <v>0</v>
      </c>
      <c r="C7" s="88" t="s">
        <v>0</v>
      </c>
      <c r="D7" s="88" t="s">
        <v>0</v>
      </c>
      <c r="E7" s="91" t="s">
        <v>101</v>
      </c>
      <c r="F7" s="91" t="s">
        <v>102</v>
      </c>
      <c r="G7" s="88" t="s">
        <v>103</v>
      </c>
      <c r="H7" s="88" t="s">
        <v>104</v>
      </c>
      <c r="I7" s="88" t="s">
        <v>105</v>
      </c>
      <c r="J7" s="88"/>
    </row>
    <row r="8" spans="1:11" ht="25.5" x14ac:dyDescent="0.2">
      <c r="A8" s="88" t="s">
        <v>0</v>
      </c>
      <c r="B8" s="88" t="s">
        <v>0</v>
      </c>
      <c r="C8" s="88" t="s">
        <v>0</v>
      </c>
      <c r="D8" s="88" t="s">
        <v>0</v>
      </c>
      <c r="E8" s="91" t="s">
        <v>0</v>
      </c>
      <c r="F8" s="91" t="s">
        <v>0</v>
      </c>
      <c r="G8" s="88" t="s">
        <v>0</v>
      </c>
      <c r="H8" s="88" t="s">
        <v>0</v>
      </c>
      <c r="I8" s="38" t="s">
        <v>106</v>
      </c>
      <c r="J8" s="33" t="s">
        <v>107</v>
      </c>
    </row>
    <row r="9" spans="1:11" x14ac:dyDescent="0.2">
      <c r="A9" s="33" t="s">
        <v>108</v>
      </c>
      <c r="B9" s="33" t="s">
        <v>109</v>
      </c>
      <c r="C9" s="33" t="s">
        <v>110</v>
      </c>
      <c r="D9" s="33" t="s">
        <v>111</v>
      </c>
      <c r="E9" s="38" t="s">
        <v>112</v>
      </c>
      <c r="F9" s="38" t="s">
        <v>113</v>
      </c>
      <c r="G9" s="33" t="s">
        <v>114</v>
      </c>
      <c r="H9" s="33" t="s">
        <v>115</v>
      </c>
      <c r="I9" s="38" t="s">
        <v>116</v>
      </c>
      <c r="J9" s="33" t="s">
        <v>117</v>
      </c>
    </row>
    <row r="10" spans="1:11" ht="25.5" x14ac:dyDescent="0.2">
      <c r="A10" s="59" t="s">
        <v>118</v>
      </c>
      <c r="B10" s="60" t="s">
        <v>119</v>
      </c>
      <c r="C10" s="60" t="s">
        <v>120</v>
      </c>
      <c r="D10" s="61">
        <f>E10+F10+G10+H10+I10</f>
        <v>56518361</v>
      </c>
      <c r="E10" s="61">
        <f>E11+E12</f>
        <v>54691803</v>
      </c>
      <c r="F10" s="61">
        <f>F15</f>
        <v>1024558</v>
      </c>
      <c r="G10" s="61" t="str">
        <f>G15</f>
        <v>0,00</v>
      </c>
      <c r="H10" s="61" t="str">
        <f>H12</f>
        <v>0,00</v>
      </c>
      <c r="I10" s="61">
        <f>I11+I12+I13+I14+I16</f>
        <v>802000</v>
      </c>
      <c r="J10" s="61">
        <f>J12+J16</f>
        <v>0</v>
      </c>
    </row>
    <row r="11" spans="1:11" ht="12.75" customHeight="1" x14ac:dyDescent="0.2">
      <c r="A11" s="34" t="s">
        <v>121</v>
      </c>
      <c r="B11" s="35" t="s">
        <v>122</v>
      </c>
      <c r="C11" s="20" t="s">
        <v>274</v>
      </c>
      <c r="D11" s="36">
        <f>E11+I11</f>
        <v>20000</v>
      </c>
      <c r="E11" s="39" t="s">
        <v>197</v>
      </c>
      <c r="F11" s="39" t="s">
        <v>120</v>
      </c>
      <c r="G11" s="36" t="s">
        <v>120</v>
      </c>
      <c r="H11" s="36" t="s">
        <v>120</v>
      </c>
      <c r="I11" s="39">
        <f>20000</f>
        <v>20000</v>
      </c>
      <c r="J11" s="36" t="s">
        <v>120</v>
      </c>
      <c r="K11" s="32" t="s">
        <v>219</v>
      </c>
    </row>
    <row r="12" spans="1:11" ht="12.75" customHeight="1" x14ac:dyDescent="0.2">
      <c r="A12" s="34" t="s">
        <v>123</v>
      </c>
      <c r="B12" s="35" t="s">
        <v>124</v>
      </c>
      <c r="C12" s="20" t="s">
        <v>275</v>
      </c>
      <c r="D12" s="36">
        <f>E12+H12+I12+J12</f>
        <v>55423803</v>
      </c>
      <c r="E12" s="39">
        <f>54691803</f>
        <v>54691803</v>
      </c>
      <c r="F12" s="39" t="s">
        <v>120</v>
      </c>
      <c r="G12" s="36" t="s">
        <v>120</v>
      </c>
      <c r="H12" s="36" t="s">
        <v>197</v>
      </c>
      <c r="I12" s="39">
        <f>561000+171000</f>
        <v>732000</v>
      </c>
      <c r="J12" s="36" t="s">
        <v>197</v>
      </c>
      <c r="K12" s="32" t="s">
        <v>220</v>
      </c>
    </row>
    <row r="13" spans="1:11" ht="26.25" customHeight="1" x14ac:dyDescent="0.2">
      <c r="A13" s="34" t="s">
        <v>125</v>
      </c>
      <c r="B13" s="35" t="s">
        <v>126</v>
      </c>
      <c r="C13" s="20" t="s">
        <v>276</v>
      </c>
      <c r="D13" s="36" t="str">
        <f>I13</f>
        <v>0,00</v>
      </c>
      <c r="E13" s="39" t="s">
        <v>120</v>
      </c>
      <c r="F13" s="39" t="s">
        <v>120</v>
      </c>
      <c r="G13" s="36" t="s">
        <v>120</v>
      </c>
      <c r="H13" s="36" t="s">
        <v>120</v>
      </c>
      <c r="I13" s="39" t="s">
        <v>197</v>
      </c>
      <c r="J13" s="36" t="s">
        <v>120</v>
      </c>
      <c r="K13" s="32" t="s">
        <v>221</v>
      </c>
    </row>
    <row r="14" spans="1:11" ht="63.75" x14ac:dyDescent="0.2">
      <c r="A14" s="34" t="s">
        <v>127</v>
      </c>
      <c r="B14" s="35" t="s">
        <v>128</v>
      </c>
      <c r="C14" s="20" t="s">
        <v>277</v>
      </c>
      <c r="D14" s="36" t="str">
        <f>I14</f>
        <v>0,00</v>
      </c>
      <c r="E14" s="39" t="s">
        <v>120</v>
      </c>
      <c r="F14" s="39" t="s">
        <v>120</v>
      </c>
      <c r="G14" s="36" t="s">
        <v>120</v>
      </c>
      <c r="H14" s="36" t="s">
        <v>120</v>
      </c>
      <c r="I14" s="39" t="s">
        <v>197</v>
      </c>
      <c r="J14" s="36" t="s">
        <v>120</v>
      </c>
      <c r="K14" s="32" t="s">
        <v>221</v>
      </c>
    </row>
    <row r="15" spans="1:11" ht="26.25" customHeight="1" x14ac:dyDescent="0.2">
      <c r="A15" s="34" t="s">
        <v>129</v>
      </c>
      <c r="B15" s="35" t="s">
        <v>130</v>
      </c>
      <c r="C15" s="20" t="s">
        <v>277</v>
      </c>
      <c r="D15" s="36">
        <f>F15+G15</f>
        <v>1024558</v>
      </c>
      <c r="E15" s="39" t="s">
        <v>120</v>
      </c>
      <c r="F15" s="39">
        <f>708922+20181+112455+183000</f>
        <v>1024558</v>
      </c>
      <c r="G15" s="36" t="s">
        <v>197</v>
      </c>
      <c r="H15" s="36" t="s">
        <v>120</v>
      </c>
      <c r="I15" s="39" t="s">
        <v>120</v>
      </c>
      <c r="J15" s="36" t="s">
        <v>120</v>
      </c>
    </row>
    <row r="16" spans="1:11" ht="12.75" customHeight="1" x14ac:dyDescent="0.2">
      <c r="A16" s="34" t="s">
        <v>131</v>
      </c>
      <c r="B16" s="35" t="s">
        <v>132</v>
      </c>
      <c r="C16" s="20" t="s">
        <v>277</v>
      </c>
      <c r="D16" s="36">
        <f>I16</f>
        <v>50000</v>
      </c>
      <c r="E16" s="39" t="s">
        <v>120</v>
      </c>
      <c r="F16" s="39" t="s">
        <v>120</v>
      </c>
      <c r="G16" s="36" t="s">
        <v>120</v>
      </c>
      <c r="H16" s="36" t="s">
        <v>120</v>
      </c>
      <c r="I16" s="39">
        <f>50000</f>
        <v>50000</v>
      </c>
      <c r="J16" s="36" t="s">
        <v>197</v>
      </c>
      <c r="K16" s="32" t="s">
        <v>222</v>
      </c>
    </row>
    <row r="17" spans="1:12" ht="12.75" customHeight="1" x14ac:dyDescent="0.2">
      <c r="A17" s="34" t="s">
        <v>133</v>
      </c>
      <c r="B17" s="35" t="s">
        <v>134</v>
      </c>
      <c r="C17" s="35" t="s">
        <v>120</v>
      </c>
      <c r="D17" s="36" t="str">
        <f>I17</f>
        <v>0,00</v>
      </c>
      <c r="E17" s="39" t="s">
        <v>120</v>
      </c>
      <c r="F17" s="39" t="s">
        <v>120</v>
      </c>
      <c r="G17" s="36" t="s">
        <v>120</v>
      </c>
      <c r="H17" s="36" t="s">
        <v>120</v>
      </c>
      <c r="I17" s="39" t="s">
        <v>197</v>
      </c>
      <c r="J17" s="36" t="s">
        <v>120</v>
      </c>
    </row>
    <row r="18" spans="1:12" ht="25.5" customHeight="1" x14ac:dyDescent="0.2">
      <c r="A18" s="59" t="s">
        <v>135</v>
      </c>
      <c r="B18" s="60" t="s">
        <v>136</v>
      </c>
      <c r="C18" s="60" t="s">
        <v>120</v>
      </c>
      <c r="D18" s="62">
        <f>E18+F18+I18</f>
        <v>56518361</v>
      </c>
      <c r="E18" s="62">
        <f>E19+E22+E23+E24+E25+E26+E27+E28</f>
        <v>54691803</v>
      </c>
      <c r="F18" s="62">
        <f>F19+F22+F23+F24+F25+F26+F27+F28</f>
        <v>1024558</v>
      </c>
      <c r="G18" s="62">
        <v>0</v>
      </c>
      <c r="H18" s="62">
        <v>0</v>
      </c>
      <c r="I18" s="62">
        <f>I19+I22+I23+I24+I25+I26+I27+I28</f>
        <v>802000</v>
      </c>
      <c r="J18" s="62">
        <v>0</v>
      </c>
      <c r="K18" s="32" t="s">
        <v>239</v>
      </c>
    </row>
    <row r="19" spans="1:12" ht="12.75" customHeight="1" x14ac:dyDescent="0.2">
      <c r="A19" s="34" t="s">
        <v>137</v>
      </c>
      <c r="B19" s="35" t="s">
        <v>138</v>
      </c>
      <c r="C19" s="20" t="s">
        <v>277</v>
      </c>
      <c r="D19" s="36">
        <f>E19+F19+I19</f>
        <v>45480179</v>
      </c>
      <c r="E19" s="39">
        <f t="shared" ref="E19:J19" si="0">E20+E21</f>
        <v>44405071</v>
      </c>
      <c r="F19" s="39">
        <f t="shared" si="0"/>
        <v>815108</v>
      </c>
      <c r="G19" s="36">
        <f t="shared" si="0"/>
        <v>0</v>
      </c>
      <c r="H19" s="36">
        <f t="shared" si="0"/>
        <v>0</v>
      </c>
      <c r="I19" s="39">
        <f t="shared" si="0"/>
        <v>260000</v>
      </c>
      <c r="J19" s="36">
        <f t="shared" si="0"/>
        <v>0</v>
      </c>
      <c r="K19" s="32" t="s">
        <v>227</v>
      </c>
      <c r="L19" s="32" t="s">
        <v>228</v>
      </c>
    </row>
    <row r="20" spans="1:12" ht="38.25" x14ac:dyDescent="0.2">
      <c r="A20" s="34" t="s">
        <v>139</v>
      </c>
      <c r="B20" s="35" t="s">
        <v>140</v>
      </c>
      <c r="C20" s="20" t="s">
        <v>278</v>
      </c>
      <c r="D20" s="36">
        <f t="shared" ref="D20:D33" si="1">E20+F20+I20</f>
        <v>44762257</v>
      </c>
      <c r="E20" s="39">
        <f>34098364+10297707</f>
        <v>44396071</v>
      </c>
      <c r="F20" s="39">
        <f>15500+4681+66056+19949</f>
        <v>106186</v>
      </c>
      <c r="G20" s="36" t="s">
        <v>197</v>
      </c>
      <c r="H20" s="36" t="s">
        <v>197</v>
      </c>
      <c r="I20" s="39">
        <f>203000+57000</f>
        <v>260000</v>
      </c>
      <c r="J20" s="36" t="s">
        <v>197</v>
      </c>
      <c r="K20" s="32" t="s">
        <v>224</v>
      </c>
    </row>
    <row r="21" spans="1:12" ht="26.25" customHeight="1" x14ac:dyDescent="0.2">
      <c r="A21" s="34" t="s">
        <v>141</v>
      </c>
      <c r="B21" s="35" t="s">
        <v>142</v>
      </c>
      <c r="C21" s="20" t="s">
        <v>279</v>
      </c>
      <c r="D21" s="36">
        <f t="shared" si="1"/>
        <v>717922</v>
      </c>
      <c r="E21" s="39">
        <f>9000</f>
        <v>9000</v>
      </c>
      <c r="F21" s="39">
        <f>622336+86586</f>
        <v>708922</v>
      </c>
      <c r="G21" s="36" t="s">
        <v>197</v>
      </c>
      <c r="H21" s="36" t="s">
        <v>197</v>
      </c>
      <c r="I21" s="39" t="s">
        <v>197</v>
      </c>
      <c r="J21" s="36" t="s">
        <v>197</v>
      </c>
      <c r="K21" s="32" t="s">
        <v>225</v>
      </c>
      <c r="L21" s="32" t="s">
        <v>226</v>
      </c>
    </row>
    <row r="22" spans="1:12" ht="26.25" customHeight="1" x14ac:dyDescent="0.2">
      <c r="A22" s="34" t="s">
        <v>143</v>
      </c>
      <c r="B22" s="35" t="s">
        <v>144</v>
      </c>
      <c r="C22" s="20" t="s">
        <v>280</v>
      </c>
      <c r="D22" s="36">
        <f t="shared" si="1"/>
        <v>86000</v>
      </c>
      <c r="E22" s="39" t="s">
        <v>197</v>
      </c>
      <c r="F22" s="39" t="s">
        <v>197</v>
      </c>
      <c r="G22" s="36" t="s">
        <v>197</v>
      </c>
      <c r="H22" s="36" t="s">
        <v>197</v>
      </c>
      <c r="I22" s="39">
        <f>86000</f>
        <v>86000</v>
      </c>
      <c r="J22" s="36" t="s">
        <v>197</v>
      </c>
    </row>
    <row r="23" spans="1:12" ht="26.25" customHeight="1" x14ac:dyDescent="0.2">
      <c r="A23" s="34" t="s">
        <v>145</v>
      </c>
      <c r="B23" s="35" t="s">
        <v>146</v>
      </c>
      <c r="C23" s="20"/>
      <c r="D23" s="36">
        <f t="shared" si="1"/>
        <v>0</v>
      </c>
      <c r="E23" s="39" t="s">
        <v>197</v>
      </c>
      <c r="F23" s="39" t="s">
        <v>197</v>
      </c>
      <c r="G23" s="36" t="s">
        <v>197</v>
      </c>
      <c r="H23" s="36" t="s">
        <v>197</v>
      </c>
      <c r="I23" s="39" t="s">
        <v>197</v>
      </c>
      <c r="J23" s="36" t="s">
        <v>197</v>
      </c>
    </row>
    <row r="24" spans="1:12" ht="38.25" x14ac:dyDescent="0.2">
      <c r="A24" s="34" t="s">
        <v>147</v>
      </c>
      <c r="B24" s="35" t="s">
        <v>148</v>
      </c>
      <c r="C24" s="20" t="s">
        <v>281</v>
      </c>
      <c r="D24" s="36">
        <f t="shared" si="1"/>
        <v>4000</v>
      </c>
      <c r="E24" s="39">
        <v>0</v>
      </c>
      <c r="F24" s="39" t="s">
        <v>197</v>
      </c>
      <c r="G24" s="36" t="s">
        <v>197</v>
      </c>
      <c r="H24" s="36" t="s">
        <v>197</v>
      </c>
      <c r="I24" s="39">
        <f>4000</f>
        <v>4000</v>
      </c>
      <c r="J24" s="36" t="s">
        <v>197</v>
      </c>
      <c r="K24" s="32">
        <v>290</v>
      </c>
    </row>
    <row r="25" spans="1:12" ht="26.25" customHeight="1" x14ac:dyDescent="0.2">
      <c r="A25" s="34" t="s">
        <v>149</v>
      </c>
      <c r="B25" s="35" t="s">
        <v>150</v>
      </c>
      <c r="C25" s="35" t="s">
        <v>120</v>
      </c>
      <c r="D25" s="36">
        <f t="shared" si="1"/>
        <v>10948182</v>
      </c>
      <c r="E25" s="39">
        <f>58821+7038000+380836+809000+28608+1775767+195700</f>
        <v>10286732</v>
      </c>
      <c r="F25" s="39">
        <f>26450+100000+83000</f>
        <v>209450</v>
      </c>
      <c r="G25" s="36" t="s">
        <v>197</v>
      </c>
      <c r="H25" s="36" t="s">
        <v>197</v>
      </c>
      <c r="I25" s="39">
        <f>452000</f>
        <v>452000</v>
      </c>
      <c r="J25" s="36" t="s">
        <v>197</v>
      </c>
      <c r="K25" s="32" t="s">
        <v>229</v>
      </c>
    </row>
    <row r="26" spans="1:12" ht="26.25" customHeight="1" x14ac:dyDescent="0.2">
      <c r="A26" s="34" t="s">
        <v>151</v>
      </c>
      <c r="B26" s="35" t="s">
        <v>152</v>
      </c>
      <c r="C26" s="35" t="s">
        <v>120</v>
      </c>
      <c r="D26" s="36">
        <f t="shared" si="1"/>
        <v>0</v>
      </c>
      <c r="E26" s="39" t="s">
        <v>197</v>
      </c>
      <c r="F26" s="39" t="s">
        <v>197</v>
      </c>
      <c r="G26" s="36" t="s">
        <v>197</v>
      </c>
      <c r="H26" s="36" t="s">
        <v>197</v>
      </c>
      <c r="I26" s="39" t="s">
        <v>197</v>
      </c>
      <c r="J26" s="36" t="s">
        <v>197</v>
      </c>
    </row>
    <row r="27" spans="1:12" ht="12.75" customHeight="1" x14ac:dyDescent="0.2">
      <c r="A27" s="34" t="s">
        <v>153</v>
      </c>
      <c r="B27" s="35" t="s">
        <v>154</v>
      </c>
      <c r="C27" s="35" t="s">
        <v>0</v>
      </c>
      <c r="D27" s="36">
        <f t="shared" si="1"/>
        <v>0</v>
      </c>
      <c r="E27" s="39" t="s">
        <v>197</v>
      </c>
      <c r="F27" s="39" t="s">
        <v>197</v>
      </c>
      <c r="G27" s="36" t="s">
        <v>197</v>
      </c>
      <c r="H27" s="36" t="s">
        <v>197</v>
      </c>
      <c r="I27" s="39" t="s">
        <v>197</v>
      </c>
      <c r="J27" s="36" t="s">
        <v>197</v>
      </c>
    </row>
    <row r="28" spans="1:12" ht="12.75" customHeight="1" x14ac:dyDescent="0.2">
      <c r="A28" s="34" t="s">
        <v>155</v>
      </c>
      <c r="B28" s="35" t="s">
        <v>156</v>
      </c>
      <c r="C28" s="35" t="s">
        <v>0</v>
      </c>
      <c r="D28" s="36">
        <f t="shared" si="1"/>
        <v>0</v>
      </c>
      <c r="E28" s="39" t="s">
        <v>197</v>
      </c>
      <c r="F28" s="39" t="s">
        <v>197</v>
      </c>
      <c r="G28" s="36" t="s">
        <v>197</v>
      </c>
      <c r="H28" s="36" t="s">
        <v>197</v>
      </c>
      <c r="I28" s="39" t="s">
        <v>197</v>
      </c>
      <c r="J28" s="36" t="s">
        <v>197</v>
      </c>
    </row>
    <row r="29" spans="1:12" ht="26.25" customHeight="1" x14ac:dyDescent="0.2">
      <c r="A29" s="34" t="s">
        <v>157</v>
      </c>
      <c r="B29" s="35" t="s">
        <v>158</v>
      </c>
      <c r="C29" s="35" t="s">
        <v>0</v>
      </c>
      <c r="D29" s="36">
        <f t="shared" si="1"/>
        <v>0</v>
      </c>
      <c r="E29" s="39" t="s">
        <v>197</v>
      </c>
      <c r="F29" s="39" t="s">
        <v>197</v>
      </c>
      <c r="G29" s="36" t="s">
        <v>197</v>
      </c>
      <c r="H29" s="36" t="s">
        <v>197</v>
      </c>
      <c r="I29" s="39" t="s">
        <v>197</v>
      </c>
      <c r="J29" s="36" t="s">
        <v>197</v>
      </c>
    </row>
    <row r="30" spans="1:12" ht="12.75" customHeight="1" x14ac:dyDescent="0.2">
      <c r="A30" s="34" t="s">
        <v>159</v>
      </c>
      <c r="B30" s="35" t="s">
        <v>160</v>
      </c>
      <c r="C30" s="35" t="s">
        <v>0</v>
      </c>
      <c r="D30" s="36">
        <f t="shared" si="1"/>
        <v>0</v>
      </c>
      <c r="E30" s="39" t="s">
        <v>197</v>
      </c>
      <c r="F30" s="39" t="s">
        <v>197</v>
      </c>
      <c r="G30" s="36" t="s">
        <v>197</v>
      </c>
      <c r="H30" s="36" t="s">
        <v>197</v>
      </c>
      <c r="I30" s="39" t="s">
        <v>197</v>
      </c>
      <c r="J30" s="36" t="s">
        <v>197</v>
      </c>
    </row>
    <row r="31" spans="1:12" ht="12.75" customHeight="1" x14ac:dyDescent="0.2">
      <c r="A31" s="34" t="s">
        <v>161</v>
      </c>
      <c r="B31" s="35" t="s">
        <v>162</v>
      </c>
      <c r="C31" s="35" t="s">
        <v>0</v>
      </c>
      <c r="D31" s="36">
        <f t="shared" si="1"/>
        <v>0</v>
      </c>
      <c r="E31" s="39" t="s">
        <v>197</v>
      </c>
      <c r="F31" s="39" t="s">
        <v>197</v>
      </c>
      <c r="G31" s="36" t="s">
        <v>197</v>
      </c>
      <c r="H31" s="36" t="s">
        <v>197</v>
      </c>
      <c r="I31" s="39" t="s">
        <v>197</v>
      </c>
      <c r="J31" s="36" t="s">
        <v>197</v>
      </c>
    </row>
    <row r="32" spans="1:12" ht="12.75" customHeight="1" x14ac:dyDescent="0.2">
      <c r="A32" s="63" t="s">
        <v>163</v>
      </c>
      <c r="B32" s="64" t="s">
        <v>164</v>
      </c>
      <c r="C32" s="64" t="s">
        <v>120</v>
      </c>
      <c r="D32" s="65">
        <f t="shared" si="1"/>
        <v>0</v>
      </c>
      <c r="E32" s="65">
        <v>0</v>
      </c>
      <c r="F32" s="65">
        <v>0</v>
      </c>
      <c r="G32" s="65" t="s">
        <v>197</v>
      </c>
      <c r="H32" s="65" t="s">
        <v>197</v>
      </c>
      <c r="I32" s="65">
        <v>0</v>
      </c>
      <c r="J32" s="65" t="s">
        <v>197</v>
      </c>
      <c r="K32" s="32" t="s">
        <v>223</v>
      </c>
    </row>
    <row r="33" spans="1:11" ht="12.75" customHeight="1" x14ac:dyDescent="0.2">
      <c r="A33" s="63" t="s">
        <v>165</v>
      </c>
      <c r="B33" s="64" t="s">
        <v>166</v>
      </c>
      <c r="C33" s="64" t="s">
        <v>167</v>
      </c>
      <c r="D33" s="65">
        <f t="shared" si="1"/>
        <v>0</v>
      </c>
      <c r="E33" s="65">
        <f>E10-E18+E32</f>
        <v>0</v>
      </c>
      <c r="F33" s="65">
        <f>F10-F18+F32</f>
        <v>0</v>
      </c>
      <c r="G33" s="65">
        <v>0</v>
      </c>
      <c r="H33" s="65">
        <v>0</v>
      </c>
      <c r="I33" s="65">
        <f>I10-I18+I32</f>
        <v>0</v>
      </c>
      <c r="J33" s="65">
        <v>0</v>
      </c>
      <c r="K33" s="32">
        <v>0</v>
      </c>
    </row>
  </sheetData>
  <mergeCells count="14">
    <mergeCell ref="F7:F8"/>
    <mergeCell ref="G7:G8"/>
    <mergeCell ref="H7:H8"/>
    <mergeCell ref="I7:J7"/>
    <mergeCell ref="A2:J2"/>
    <mergeCell ref="A3:J3"/>
    <mergeCell ref="A4:J4"/>
    <mergeCell ref="A5:A8"/>
    <mergeCell ref="B5:B8"/>
    <mergeCell ref="C5:C8"/>
    <mergeCell ref="D5:J5"/>
    <mergeCell ref="D6:D8"/>
    <mergeCell ref="E6:J6"/>
    <mergeCell ref="E7:E8"/>
  </mergeCells>
  <pageMargins left="0.39370080000000002" right="0.39370080000000002" top="0.39370080000000002" bottom="0.63425200000000004" header="0.3" footer="0.3"/>
  <pageSetup paperSize="9" scale="69" orientation="portrait" r:id="rId1"/>
  <headerFooter>
    <oddFooter>&amp;C&amp;P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3" sqref="A3:J3"/>
    </sheetView>
  </sheetViews>
  <sheetFormatPr defaultRowHeight="12.75" x14ac:dyDescent="0.2"/>
  <cols>
    <col min="1" max="1" width="31.5" style="32" customWidth="1"/>
    <col min="2" max="2" width="6" style="32" customWidth="1"/>
    <col min="3" max="3" width="22" style="32" customWidth="1"/>
    <col min="4" max="4" width="18.33203125" style="32" customWidth="1"/>
    <col min="5" max="5" width="17.33203125" style="37" customWidth="1"/>
    <col min="6" max="6" width="14.83203125" style="37" customWidth="1"/>
    <col min="7" max="7" width="11.6640625" style="32" customWidth="1"/>
    <col min="8" max="8" width="12" style="32" customWidth="1"/>
    <col min="9" max="9" width="15.33203125" style="37" customWidth="1"/>
    <col min="10" max="10" width="12.5" style="32" customWidth="1"/>
    <col min="11" max="11" width="19.6640625" style="32" customWidth="1"/>
    <col min="12" max="12" width="25.6640625" style="32" customWidth="1"/>
    <col min="13" max="16384" width="9.33203125" style="32"/>
  </cols>
  <sheetData>
    <row r="1" spans="1:11" x14ac:dyDescent="0.2">
      <c r="A1" s="31" t="s">
        <v>0</v>
      </c>
    </row>
    <row r="2" spans="1:11" ht="15.75" x14ac:dyDescent="0.2">
      <c r="A2" s="89" t="s">
        <v>94</v>
      </c>
      <c r="B2" s="89"/>
      <c r="C2" s="89"/>
      <c r="D2" s="89"/>
      <c r="E2" s="89"/>
      <c r="F2" s="89"/>
      <c r="G2" s="89"/>
      <c r="H2" s="89"/>
      <c r="I2" s="89"/>
      <c r="J2" s="89"/>
    </row>
    <row r="3" spans="1:11" ht="15.75" x14ac:dyDescent="0.2">
      <c r="A3" s="90" t="s">
        <v>95</v>
      </c>
      <c r="B3" s="90"/>
      <c r="C3" s="90"/>
      <c r="D3" s="90"/>
      <c r="E3" s="90"/>
      <c r="F3" s="90"/>
      <c r="G3" s="90"/>
      <c r="H3" s="90"/>
      <c r="I3" s="90"/>
      <c r="J3" s="90"/>
    </row>
    <row r="4" spans="1:11" ht="15.75" x14ac:dyDescent="0.2">
      <c r="A4" s="90" t="s">
        <v>169</v>
      </c>
      <c r="B4" s="90"/>
      <c r="C4" s="90"/>
      <c r="D4" s="90"/>
      <c r="E4" s="90"/>
      <c r="F4" s="90"/>
      <c r="G4" s="90"/>
      <c r="H4" s="90"/>
      <c r="I4" s="90"/>
      <c r="J4" s="90"/>
    </row>
    <row r="5" spans="1:11" x14ac:dyDescent="0.2">
      <c r="A5" s="88" t="s">
        <v>25</v>
      </c>
      <c r="B5" s="88" t="s">
        <v>97</v>
      </c>
      <c r="C5" s="88" t="s">
        <v>98</v>
      </c>
      <c r="D5" s="88" t="s">
        <v>99</v>
      </c>
      <c r="E5" s="88"/>
      <c r="F5" s="88"/>
      <c r="G5" s="88"/>
      <c r="H5" s="88"/>
      <c r="I5" s="88"/>
      <c r="J5" s="88"/>
    </row>
    <row r="6" spans="1:11" x14ac:dyDescent="0.2">
      <c r="A6" s="88" t="s">
        <v>0</v>
      </c>
      <c r="B6" s="88" t="s">
        <v>0</v>
      </c>
      <c r="C6" s="88" t="s">
        <v>0</v>
      </c>
      <c r="D6" s="88" t="s">
        <v>100</v>
      </c>
      <c r="E6" s="88" t="s">
        <v>17</v>
      </c>
      <c r="F6" s="88"/>
      <c r="G6" s="88"/>
      <c r="H6" s="88"/>
      <c r="I6" s="88"/>
      <c r="J6" s="88"/>
    </row>
    <row r="7" spans="1:11" x14ac:dyDescent="0.2">
      <c r="A7" s="88" t="s">
        <v>0</v>
      </c>
      <c r="B7" s="88" t="s">
        <v>0</v>
      </c>
      <c r="C7" s="88" t="s">
        <v>0</v>
      </c>
      <c r="D7" s="88" t="s">
        <v>0</v>
      </c>
      <c r="E7" s="91" t="s">
        <v>101</v>
      </c>
      <c r="F7" s="91" t="s">
        <v>102</v>
      </c>
      <c r="G7" s="88" t="s">
        <v>103</v>
      </c>
      <c r="H7" s="88" t="s">
        <v>104</v>
      </c>
      <c r="I7" s="88" t="s">
        <v>105</v>
      </c>
      <c r="J7" s="88"/>
    </row>
    <row r="8" spans="1:11" ht="25.5" x14ac:dyDescent="0.2">
      <c r="A8" s="88" t="s">
        <v>0</v>
      </c>
      <c r="B8" s="88" t="s">
        <v>0</v>
      </c>
      <c r="C8" s="88" t="s">
        <v>0</v>
      </c>
      <c r="D8" s="88" t="s">
        <v>0</v>
      </c>
      <c r="E8" s="91" t="s">
        <v>0</v>
      </c>
      <c r="F8" s="91" t="s">
        <v>0</v>
      </c>
      <c r="G8" s="88" t="s">
        <v>0</v>
      </c>
      <c r="H8" s="88" t="s">
        <v>0</v>
      </c>
      <c r="I8" s="38" t="s">
        <v>106</v>
      </c>
      <c r="J8" s="33" t="s">
        <v>107</v>
      </c>
    </row>
    <row r="9" spans="1:11" x14ac:dyDescent="0.2">
      <c r="A9" s="33" t="s">
        <v>108</v>
      </c>
      <c r="B9" s="33" t="s">
        <v>109</v>
      </c>
      <c r="C9" s="33" t="s">
        <v>110</v>
      </c>
      <c r="D9" s="33" t="s">
        <v>111</v>
      </c>
      <c r="E9" s="38" t="s">
        <v>112</v>
      </c>
      <c r="F9" s="38" t="s">
        <v>113</v>
      </c>
      <c r="G9" s="33" t="s">
        <v>114</v>
      </c>
      <c r="H9" s="33" t="s">
        <v>115</v>
      </c>
      <c r="I9" s="38" t="s">
        <v>116</v>
      </c>
      <c r="J9" s="33" t="s">
        <v>117</v>
      </c>
    </row>
    <row r="10" spans="1:11" ht="25.5" x14ac:dyDescent="0.2">
      <c r="A10" s="59" t="s">
        <v>118</v>
      </c>
      <c r="B10" s="60" t="s">
        <v>119</v>
      </c>
      <c r="C10" s="60" t="s">
        <v>120</v>
      </c>
      <c r="D10" s="61">
        <f>E10+F10+G10+H10+I10</f>
        <v>56827961</v>
      </c>
      <c r="E10" s="61">
        <f>E11+E12</f>
        <v>55001403</v>
      </c>
      <c r="F10" s="61">
        <f>F15</f>
        <v>1024558</v>
      </c>
      <c r="G10" s="61" t="str">
        <f>G15</f>
        <v>0,00</v>
      </c>
      <c r="H10" s="61" t="str">
        <f>H12</f>
        <v>0,00</v>
      </c>
      <c r="I10" s="61">
        <f>I11+I12+I13+I14+I16</f>
        <v>802000</v>
      </c>
      <c r="J10" s="61">
        <f>J12+J16</f>
        <v>0</v>
      </c>
    </row>
    <row r="11" spans="1:11" ht="12.75" customHeight="1" x14ac:dyDescent="0.2">
      <c r="A11" s="34" t="s">
        <v>121</v>
      </c>
      <c r="B11" s="35" t="s">
        <v>122</v>
      </c>
      <c r="C11" s="20" t="s">
        <v>274</v>
      </c>
      <c r="D11" s="36">
        <f>E11+I11</f>
        <v>20000</v>
      </c>
      <c r="E11" s="39" t="s">
        <v>197</v>
      </c>
      <c r="F11" s="39" t="s">
        <v>120</v>
      </c>
      <c r="G11" s="36" t="s">
        <v>120</v>
      </c>
      <c r="H11" s="36" t="s">
        <v>120</v>
      </c>
      <c r="I11" s="39">
        <f>20000</f>
        <v>20000</v>
      </c>
      <c r="J11" s="36" t="s">
        <v>120</v>
      </c>
      <c r="K11" s="32" t="s">
        <v>219</v>
      </c>
    </row>
    <row r="12" spans="1:11" ht="12.75" customHeight="1" x14ac:dyDescent="0.2">
      <c r="A12" s="34" t="s">
        <v>123</v>
      </c>
      <c r="B12" s="35" t="s">
        <v>124</v>
      </c>
      <c r="C12" s="20" t="s">
        <v>275</v>
      </c>
      <c r="D12" s="36">
        <f>E12+H12+I12+J12</f>
        <v>55733403</v>
      </c>
      <c r="E12" s="39">
        <f>55001403</f>
        <v>55001403</v>
      </c>
      <c r="F12" s="39" t="s">
        <v>120</v>
      </c>
      <c r="G12" s="36" t="s">
        <v>120</v>
      </c>
      <c r="H12" s="36" t="s">
        <v>197</v>
      </c>
      <c r="I12" s="39">
        <f>561000+171000</f>
        <v>732000</v>
      </c>
      <c r="J12" s="36" t="s">
        <v>197</v>
      </c>
      <c r="K12" s="32" t="s">
        <v>220</v>
      </c>
    </row>
    <row r="13" spans="1:11" ht="26.25" customHeight="1" x14ac:dyDescent="0.2">
      <c r="A13" s="34" t="s">
        <v>125</v>
      </c>
      <c r="B13" s="35" t="s">
        <v>126</v>
      </c>
      <c r="C13" s="20" t="s">
        <v>276</v>
      </c>
      <c r="D13" s="36" t="str">
        <f>I13</f>
        <v>0,00</v>
      </c>
      <c r="E13" s="39" t="s">
        <v>120</v>
      </c>
      <c r="F13" s="39" t="s">
        <v>120</v>
      </c>
      <c r="G13" s="36" t="s">
        <v>120</v>
      </c>
      <c r="H13" s="36" t="s">
        <v>120</v>
      </c>
      <c r="I13" s="39" t="s">
        <v>197</v>
      </c>
      <c r="J13" s="36" t="s">
        <v>120</v>
      </c>
      <c r="K13" s="32" t="s">
        <v>221</v>
      </c>
    </row>
    <row r="14" spans="1:11" ht="63.75" x14ac:dyDescent="0.2">
      <c r="A14" s="34" t="s">
        <v>127</v>
      </c>
      <c r="B14" s="35" t="s">
        <v>128</v>
      </c>
      <c r="C14" s="20" t="s">
        <v>277</v>
      </c>
      <c r="D14" s="36" t="str">
        <f>I14</f>
        <v>0,00</v>
      </c>
      <c r="E14" s="39" t="s">
        <v>120</v>
      </c>
      <c r="F14" s="39" t="s">
        <v>120</v>
      </c>
      <c r="G14" s="36" t="s">
        <v>120</v>
      </c>
      <c r="H14" s="36" t="s">
        <v>120</v>
      </c>
      <c r="I14" s="39" t="s">
        <v>197</v>
      </c>
      <c r="J14" s="36" t="s">
        <v>120</v>
      </c>
      <c r="K14" s="32" t="s">
        <v>221</v>
      </c>
    </row>
    <row r="15" spans="1:11" ht="26.25" customHeight="1" x14ac:dyDescent="0.2">
      <c r="A15" s="34" t="s">
        <v>129</v>
      </c>
      <c r="B15" s="35" t="s">
        <v>130</v>
      </c>
      <c r="C15" s="20" t="s">
        <v>277</v>
      </c>
      <c r="D15" s="36">
        <f>F15+G15</f>
        <v>1024558</v>
      </c>
      <c r="E15" s="39" t="s">
        <v>120</v>
      </c>
      <c r="F15" s="39">
        <f>708922+20181+112455+183000</f>
        <v>1024558</v>
      </c>
      <c r="G15" s="36" t="s">
        <v>197</v>
      </c>
      <c r="H15" s="36" t="s">
        <v>120</v>
      </c>
      <c r="I15" s="39" t="s">
        <v>120</v>
      </c>
      <c r="J15" s="36" t="s">
        <v>120</v>
      </c>
    </row>
    <row r="16" spans="1:11" ht="12.75" customHeight="1" x14ac:dyDescent="0.2">
      <c r="A16" s="34" t="s">
        <v>131</v>
      </c>
      <c r="B16" s="35" t="s">
        <v>132</v>
      </c>
      <c r="C16" s="20" t="s">
        <v>277</v>
      </c>
      <c r="D16" s="36">
        <f>I16</f>
        <v>50000</v>
      </c>
      <c r="E16" s="39" t="s">
        <v>120</v>
      </c>
      <c r="F16" s="39" t="s">
        <v>120</v>
      </c>
      <c r="G16" s="36" t="s">
        <v>120</v>
      </c>
      <c r="H16" s="36" t="s">
        <v>120</v>
      </c>
      <c r="I16" s="39">
        <f>50000</f>
        <v>50000</v>
      </c>
      <c r="J16" s="36" t="s">
        <v>197</v>
      </c>
      <c r="K16" s="32" t="s">
        <v>222</v>
      </c>
    </row>
    <row r="17" spans="1:12" ht="12.75" customHeight="1" x14ac:dyDescent="0.2">
      <c r="A17" s="34" t="s">
        <v>133</v>
      </c>
      <c r="B17" s="35" t="s">
        <v>134</v>
      </c>
      <c r="C17" s="35" t="s">
        <v>120</v>
      </c>
      <c r="D17" s="36" t="str">
        <f>I17</f>
        <v>0,00</v>
      </c>
      <c r="E17" s="39" t="s">
        <v>120</v>
      </c>
      <c r="F17" s="39" t="s">
        <v>120</v>
      </c>
      <c r="G17" s="36" t="s">
        <v>120</v>
      </c>
      <c r="H17" s="36" t="s">
        <v>120</v>
      </c>
      <c r="I17" s="39" t="s">
        <v>197</v>
      </c>
      <c r="J17" s="36" t="s">
        <v>120</v>
      </c>
    </row>
    <row r="18" spans="1:12" ht="25.5" customHeight="1" x14ac:dyDescent="0.2">
      <c r="A18" s="59" t="s">
        <v>135</v>
      </c>
      <c r="B18" s="60" t="s">
        <v>136</v>
      </c>
      <c r="C18" s="60" t="s">
        <v>120</v>
      </c>
      <c r="D18" s="62">
        <f>E18+F18+I18</f>
        <v>56827961</v>
      </c>
      <c r="E18" s="62">
        <f>E19+E22+E23+E24+E25+E26+E27+E28</f>
        <v>55001403</v>
      </c>
      <c r="F18" s="62">
        <f>F19+F22+F23+F24+F25+F26+F27+F28</f>
        <v>1024558</v>
      </c>
      <c r="G18" s="62">
        <v>0</v>
      </c>
      <c r="H18" s="62">
        <v>0</v>
      </c>
      <c r="I18" s="62">
        <f>I19+I22+I23+I24+I25+I26+I27+I28</f>
        <v>802000</v>
      </c>
      <c r="J18" s="62">
        <v>0</v>
      </c>
      <c r="K18" s="32" t="s">
        <v>239</v>
      </c>
    </row>
    <row r="19" spans="1:12" ht="12.75" customHeight="1" x14ac:dyDescent="0.2">
      <c r="A19" s="34" t="s">
        <v>137</v>
      </c>
      <c r="B19" s="35" t="s">
        <v>138</v>
      </c>
      <c r="C19" s="20" t="s">
        <v>277</v>
      </c>
      <c r="D19" s="36">
        <f>E19+F19+I19</f>
        <v>45480179</v>
      </c>
      <c r="E19" s="39">
        <f t="shared" ref="E19:J19" si="0">E20+E21</f>
        <v>44405071</v>
      </c>
      <c r="F19" s="39">
        <f t="shared" si="0"/>
        <v>815108</v>
      </c>
      <c r="G19" s="36">
        <f t="shared" si="0"/>
        <v>0</v>
      </c>
      <c r="H19" s="36">
        <f t="shared" si="0"/>
        <v>0</v>
      </c>
      <c r="I19" s="39">
        <f t="shared" si="0"/>
        <v>260000</v>
      </c>
      <c r="J19" s="36">
        <f t="shared" si="0"/>
        <v>0</v>
      </c>
      <c r="K19" s="32" t="s">
        <v>227</v>
      </c>
      <c r="L19" s="32" t="s">
        <v>228</v>
      </c>
    </row>
    <row r="20" spans="1:12" ht="38.25" x14ac:dyDescent="0.2">
      <c r="A20" s="34" t="s">
        <v>139</v>
      </c>
      <c r="B20" s="35" t="s">
        <v>140</v>
      </c>
      <c r="C20" s="20" t="s">
        <v>278</v>
      </c>
      <c r="D20" s="36">
        <f t="shared" ref="D20:D33" si="1">E20+F20+I20</f>
        <v>44762257</v>
      </c>
      <c r="E20" s="39">
        <f>34098364+10297707</f>
        <v>44396071</v>
      </c>
      <c r="F20" s="39">
        <f>15500+4681+66056+19949</f>
        <v>106186</v>
      </c>
      <c r="G20" s="36" t="s">
        <v>197</v>
      </c>
      <c r="H20" s="36" t="s">
        <v>197</v>
      </c>
      <c r="I20" s="39">
        <f>203000+57000</f>
        <v>260000</v>
      </c>
      <c r="J20" s="36" t="s">
        <v>197</v>
      </c>
      <c r="K20" s="32" t="s">
        <v>224</v>
      </c>
    </row>
    <row r="21" spans="1:12" ht="26.25" customHeight="1" x14ac:dyDescent="0.2">
      <c r="A21" s="34" t="s">
        <v>141</v>
      </c>
      <c r="B21" s="35" t="s">
        <v>142</v>
      </c>
      <c r="C21" s="20" t="s">
        <v>279</v>
      </c>
      <c r="D21" s="36">
        <f t="shared" si="1"/>
        <v>717922</v>
      </c>
      <c r="E21" s="39">
        <f>9000</f>
        <v>9000</v>
      </c>
      <c r="F21" s="39">
        <f>622336+86586</f>
        <v>708922</v>
      </c>
      <c r="G21" s="36" t="s">
        <v>197</v>
      </c>
      <c r="H21" s="36" t="s">
        <v>197</v>
      </c>
      <c r="I21" s="39" t="s">
        <v>197</v>
      </c>
      <c r="J21" s="36" t="s">
        <v>197</v>
      </c>
      <c r="K21" s="32" t="s">
        <v>225</v>
      </c>
      <c r="L21" s="32" t="s">
        <v>226</v>
      </c>
    </row>
    <row r="22" spans="1:12" ht="26.25" customHeight="1" x14ac:dyDescent="0.2">
      <c r="A22" s="34" t="s">
        <v>143</v>
      </c>
      <c r="B22" s="35" t="s">
        <v>144</v>
      </c>
      <c r="C22" s="20" t="s">
        <v>280</v>
      </c>
      <c r="D22" s="36">
        <f t="shared" si="1"/>
        <v>86000</v>
      </c>
      <c r="E22" s="39" t="s">
        <v>197</v>
      </c>
      <c r="F22" s="39" t="s">
        <v>197</v>
      </c>
      <c r="G22" s="36" t="s">
        <v>197</v>
      </c>
      <c r="H22" s="36" t="s">
        <v>197</v>
      </c>
      <c r="I22" s="39">
        <f>86000</f>
        <v>86000</v>
      </c>
      <c r="J22" s="36" t="s">
        <v>197</v>
      </c>
    </row>
    <row r="23" spans="1:12" ht="26.25" customHeight="1" x14ac:dyDescent="0.2">
      <c r="A23" s="34" t="s">
        <v>145</v>
      </c>
      <c r="B23" s="35" t="s">
        <v>146</v>
      </c>
      <c r="C23" s="20"/>
      <c r="D23" s="36">
        <f t="shared" si="1"/>
        <v>0</v>
      </c>
      <c r="E23" s="39" t="s">
        <v>197</v>
      </c>
      <c r="F23" s="39" t="s">
        <v>197</v>
      </c>
      <c r="G23" s="36" t="s">
        <v>197</v>
      </c>
      <c r="H23" s="36" t="s">
        <v>197</v>
      </c>
      <c r="I23" s="39" t="s">
        <v>197</v>
      </c>
      <c r="J23" s="36" t="s">
        <v>197</v>
      </c>
    </row>
    <row r="24" spans="1:12" ht="38.25" x14ac:dyDescent="0.2">
      <c r="A24" s="34" t="s">
        <v>147</v>
      </c>
      <c r="B24" s="35" t="s">
        <v>148</v>
      </c>
      <c r="C24" s="20" t="s">
        <v>281</v>
      </c>
      <c r="D24" s="36">
        <f t="shared" si="1"/>
        <v>4000</v>
      </c>
      <c r="E24" s="39">
        <v>0</v>
      </c>
      <c r="F24" s="39" t="s">
        <v>197</v>
      </c>
      <c r="G24" s="36" t="s">
        <v>197</v>
      </c>
      <c r="H24" s="36" t="s">
        <v>197</v>
      </c>
      <c r="I24" s="39">
        <f>4000</f>
        <v>4000</v>
      </c>
      <c r="J24" s="36" t="s">
        <v>197</v>
      </c>
      <c r="K24" s="32">
        <v>290</v>
      </c>
    </row>
    <row r="25" spans="1:12" ht="26.25" customHeight="1" x14ac:dyDescent="0.2">
      <c r="A25" s="34" t="s">
        <v>149</v>
      </c>
      <c r="B25" s="35" t="s">
        <v>150</v>
      </c>
      <c r="C25" s="35" t="s">
        <v>120</v>
      </c>
      <c r="D25" s="36">
        <f t="shared" si="1"/>
        <v>11257782</v>
      </c>
      <c r="E25" s="39">
        <f>58821+7347600+380836+809000+28608+1775767+195700</f>
        <v>10596332</v>
      </c>
      <c r="F25" s="39">
        <f>26450+100000+83000</f>
        <v>209450</v>
      </c>
      <c r="G25" s="36" t="s">
        <v>197</v>
      </c>
      <c r="H25" s="36" t="s">
        <v>197</v>
      </c>
      <c r="I25" s="39">
        <f>452000</f>
        <v>452000</v>
      </c>
      <c r="J25" s="36" t="s">
        <v>197</v>
      </c>
      <c r="K25" s="32" t="s">
        <v>229</v>
      </c>
    </row>
    <row r="26" spans="1:12" ht="26.25" customHeight="1" x14ac:dyDescent="0.2">
      <c r="A26" s="34" t="s">
        <v>151</v>
      </c>
      <c r="B26" s="35" t="s">
        <v>152</v>
      </c>
      <c r="C26" s="35" t="s">
        <v>120</v>
      </c>
      <c r="D26" s="36">
        <f t="shared" si="1"/>
        <v>0</v>
      </c>
      <c r="E26" s="39" t="s">
        <v>197</v>
      </c>
      <c r="F26" s="39" t="s">
        <v>197</v>
      </c>
      <c r="G26" s="36" t="s">
        <v>197</v>
      </c>
      <c r="H26" s="36" t="s">
        <v>197</v>
      </c>
      <c r="I26" s="39" t="s">
        <v>197</v>
      </c>
      <c r="J26" s="36" t="s">
        <v>197</v>
      </c>
    </row>
    <row r="27" spans="1:12" ht="12.75" customHeight="1" x14ac:dyDescent="0.2">
      <c r="A27" s="34" t="s">
        <v>153</v>
      </c>
      <c r="B27" s="35" t="s">
        <v>154</v>
      </c>
      <c r="C27" s="35" t="s">
        <v>0</v>
      </c>
      <c r="D27" s="36">
        <f t="shared" si="1"/>
        <v>0</v>
      </c>
      <c r="E27" s="39" t="s">
        <v>197</v>
      </c>
      <c r="F27" s="39" t="s">
        <v>197</v>
      </c>
      <c r="G27" s="36" t="s">
        <v>197</v>
      </c>
      <c r="H27" s="36" t="s">
        <v>197</v>
      </c>
      <c r="I27" s="39" t="s">
        <v>197</v>
      </c>
      <c r="J27" s="36" t="s">
        <v>197</v>
      </c>
    </row>
    <row r="28" spans="1:12" ht="12.75" customHeight="1" x14ac:dyDescent="0.2">
      <c r="A28" s="34" t="s">
        <v>155</v>
      </c>
      <c r="B28" s="35" t="s">
        <v>156</v>
      </c>
      <c r="C28" s="35" t="s">
        <v>0</v>
      </c>
      <c r="D28" s="36">
        <f t="shared" si="1"/>
        <v>0</v>
      </c>
      <c r="E28" s="39" t="s">
        <v>197</v>
      </c>
      <c r="F28" s="39" t="s">
        <v>197</v>
      </c>
      <c r="G28" s="36" t="s">
        <v>197</v>
      </c>
      <c r="H28" s="36" t="s">
        <v>197</v>
      </c>
      <c r="I28" s="39" t="s">
        <v>197</v>
      </c>
      <c r="J28" s="36" t="s">
        <v>197</v>
      </c>
    </row>
    <row r="29" spans="1:12" ht="26.25" customHeight="1" x14ac:dyDescent="0.2">
      <c r="A29" s="34" t="s">
        <v>157</v>
      </c>
      <c r="B29" s="35" t="s">
        <v>158</v>
      </c>
      <c r="C29" s="35" t="s">
        <v>0</v>
      </c>
      <c r="D29" s="36">
        <f t="shared" si="1"/>
        <v>0</v>
      </c>
      <c r="E29" s="39" t="s">
        <v>197</v>
      </c>
      <c r="F29" s="39" t="s">
        <v>197</v>
      </c>
      <c r="G29" s="36" t="s">
        <v>197</v>
      </c>
      <c r="H29" s="36" t="s">
        <v>197</v>
      </c>
      <c r="I29" s="39" t="s">
        <v>197</v>
      </c>
      <c r="J29" s="36" t="s">
        <v>197</v>
      </c>
    </row>
    <row r="30" spans="1:12" ht="12.75" customHeight="1" x14ac:dyDescent="0.2">
      <c r="A30" s="34" t="s">
        <v>159</v>
      </c>
      <c r="B30" s="35" t="s">
        <v>160</v>
      </c>
      <c r="C30" s="35" t="s">
        <v>0</v>
      </c>
      <c r="D30" s="36">
        <f t="shared" si="1"/>
        <v>0</v>
      </c>
      <c r="E30" s="39" t="s">
        <v>197</v>
      </c>
      <c r="F30" s="39" t="s">
        <v>197</v>
      </c>
      <c r="G30" s="36" t="s">
        <v>197</v>
      </c>
      <c r="H30" s="36" t="s">
        <v>197</v>
      </c>
      <c r="I30" s="39" t="s">
        <v>197</v>
      </c>
      <c r="J30" s="36" t="s">
        <v>197</v>
      </c>
    </row>
    <row r="31" spans="1:12" ht="12.75" customHeight="1" x14ac:dyDescent="0.2">
      <c r="A31" s="34" t="s">
        <v>161</v>
      </c>
      <c r="B31" s="35" t="s">
        <v>162</v>
      </c>
      <c r="C31" s="35" t="s">
        <v>0</v>
      </c>
      <c r="D31" s="36">
        <f t="shared" si="1"/>
        <v>0</v>
      </c>
      <c r="E31" s="39" t="s">
        <v>197</v>
      </c>
      <c r="F31" s="39" t="s">
        <v>197</v>
      </c>
      <c r="G31" s="36" t="s">
        <v>197</v>
      </c>
      <c r="H31" s="36" t="s">
        <v>197</v>
      </c>
      <c r="I31" s="39" t="s">
        <v>197</v>
      </c>
      <c r="J31" s="36" t="s">
        <v>197</v>
      </c>
    </row>
    <row r="32" spans="1:12" ht="12.75" customHeight="1" x14ac:dyDescent="0.2">
      <c r="A32" s="63" t="s">
        <v>163</v>
      </c>
      <c r="B32" s="64" t="s">
        <v>164</v>
      </c>
      <c r="C32" s="64" t="s">
        <v>120</v>
      </c>
      <c r="D32" s="65">
        <f t="shared" si="1"/>
        <v>0</v>
      </c>
      <c r="E32" s="65">
        <v>0</v>
      </c>
      <c r="F32" s="65">
        <v>0</v>
      </c>
      <c r="G32" s="65" t="s">
        <v>197</v>
      </c>
      <c r="H32" s="65" t="s">
        <v>197</v>
      </c>
      <c r="I32" s="65">
        <v>0</v>
      </c>
      <c r="J32" s="65" t="s">
        <v>197</v>
      </c>
      <c r="K32" s="32" t="s">
        <v>223</v>
      </c>
    </row>
    <row r="33" spans="1:11" ht="12.75" customHeight="1" x14ac:dyDescent="0.2">
      <c r="A33" s="63" t="s">
        <v>165</v>
      </c>
      <c r="B33" s="64" t="s">
        <v>166</v>
      </c>
      <c r="C33" s="64" t="s">
        <v>167</v>
      </c>
      <c r="D33" s="65">
        <f t="shared" si="1"/>
        <v>0</v>
      </c>
      <c r="E33" s="65">
        <f>E10-E18+E32</f>
        <v>0</v>
      </c>
      <c r="F33" s="65">
        <f>F10-F18+F32</f>
        <v>0</v>
      </c>
      <c r="G33" s="65">
        <v>0</v>
      </c>
      <c r="H33" s="65">
        <v>0</v>
      </c>
      <c r="I33" s="65">
        <f>I10-I18+I32</f>
        <v>0</v>
      </c>
      <c r="J33" s="65">
        <v>0</v>
      </c>
      <c r="K33" s="32">
        <v>0</v>
      </c>
    </row>
  </sheetData>
  <mergeCells count="14">
    <mergeCell ref="F7:F8"/>
    <mergeCell ref="G7:G8"/>
    <mergeCell ref="H7:H8"/>
    <mergeCell ref="I7:J7"/>
    <mergeCell ref="A2:J2"/>
    <mergeCell ref="A3:J3"/>
    <mergeCell ref="A4:J4"/>
    <mergeCell ref="A5:A8"/>
    <mergeCell ref="B5:B8"/>
    <mergeCell ref="C5:C8"/>
    <mergeCell ref="D5:J5"/>
    <mergeCell ref="D6:D8"/>
    <mergeCell ref="E6:J6"/>
    <mergeCell ref="E7:E8"/>
  </mergeCells>
  <pageMargins left="0.39370080000000002" right="0.39370080000000002" top="0.39370080000000002" bottom="0.63425200000000004" header="0.3" footer="0.3"/>
  <pageSetup paperSize="9" scale="69" orientation="portrait" r:id="rId1"/>
  <headerFooter>
    <oddFooter>&amp;C&amp;P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19"/>
  <sheetViews>
    <sheetView tabSelected="1" view="pageBreakPreview" zoomScaleNormal="100" zoomScaleSheetLayoutView="100" workbookViewId="0">
      <selection activeCell="A3" sqref="A3:L3"/>
    </sheetView>
  </sheetViews>
  <sheetFormatPr defaultRowHeight="12.75" x14ac:dyDescent="0.2"/>
  <cols>
    <col min="1" max="1" width="19.1640625" customWidth="1"/>
    <col min="2" max="2" width="7.33203125" bestFit="1" customWidth="1"/>
    <col min="3" max="3" width="7.6640625" customWidth="1"/>
    <col min="4" max="4" width="17.1640625" customWidth="1"/>
    <col min="5" max="5" width="15.5" customWidth="1"/>
    <col min="6" max="6" width="14.6640625" customWidth="1"/>
    <col min="7" max="7" width="13.6640625" customWidth="1"/>
    <col min="8" max="8" width="15.1640625" customWidth="1"/>
    <col min="9" max="9" width="12.6640625" customWidth="1"/>
    <col min="10" max="11" width="16.5" customWidth="1"/>
    <col min="12" max="12" width="16.33203125" customWidth="1"/>
    <col min="13" max="13" width="36.5" customWidth="1"/>
  </cols>
  <sheetData>
    <row r="2" spans="1:13" ht="15.4" customHeight="1" x14ac:dyDescent="0.2">
      <c r="A2" s="87" t="s">
        <v>170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3" ht="34.35" customHeight="1" x14ac:dyDescent="0.2">
      <c r="A3" s="83" t="s">
        <v>171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3" ht="15.4" customHeight="1" x14ac:dyDescent="0.2">
      <c r="A4" s="83" t="s">
        <v>213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3" ht="11.45" customHeight="1" x14ac:dyDescent="0.2">
      <c r="A5" s="92" t="s">
        <v>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</row>
    <row r="6" spans="1:13" ht="38.85" customHeight="1" x14ac:dyDescent="0.2">
      <c r="A6" s="93" t="s">
        <v>25</v>
      </c>
      <c r="B6" s="93" t="s">
        <v>97</v>
      </c>
      <c r="C6" s="93" t="s">
        <v>172</v>
      </c>
      <c r="D6" s="93" t="s">
        <v>173</v>
      </c>
      <c r="E6" s="93"/>
      <c r="F6" s="93"/>
      <c r="G6" s="93"/>
      <c r="H6" s="93"/>
      <c r="I6" s="93"/>
      <c r="J6" s="93"/>
      <c r="K6" s="93"/>
      <c r="L6" s="93"/>
    </row>
    <row r="7" spans="1:13" ht="17.850000000000001" customHeight="1" x14ac:dyDescent="0.2">
      <c r="A7" s="93" t="s">
        <v>0</v>
      </c>
      <c r="B7" s="93" t="s">
        <v>0</v>
      </c>
      <c r="C7" s="93" t="s">
        <v>0</v>
      </c>
      <c r="D7" s="93" t="s">
        <v>174</v>
      </c>
      <c r="E7" s="93"/>
      <c r="F7" s="93"/>
      <c r="G7" s="93" t="s">
        <v>17</v>
      </c>
      <c r="H7" s="93"/>
      <c r="I7" s="93"/>
      <c r="J7" s="93"/>
      <c r="K7" s="93"/>
      <c r="L7" s="93"/>
    </row>
    <row r="8" spans="1:13" ht="103.9" customHeight="1" x14ac:dyDescent="0.2">
      <c r="A8" s="93" t="s">
        <v>0</v>
      </c>
      <c r="B8" s="93" t="s">
        <v>0</v>
      </c>
      <c r="C8" s="93" t="s">
        <v>0</v>
      </c>
      <c r="D8" s="24" t="s">
        <v>0</v>
      </c>
      <c r="E8" s="24" t="s">
        <v>0</v>
      </c>
      <c r="F8" s="24" t="s">
        <v>0</v>
      </c>
      <c r="G8" s="93" t="s">
        <v>175</v>
      </c>
      <c r="H8" s="93"/>
      <c r="I8" s="93"/>
      <c r="J8" s="93" t="s">
        <v>176</v>
      </c>
      <c r="K8" s="93"/>
      <c r="L8" s="93"/>
    </row>
    <row r="9" spans="1:13" ht="78.599999999999994" customHeight="1" x14ac:dyDescent="0.2">
      <c r="A9" s="24" t="s">
        <v>0</v>
      </c>
      <c r="B9" s="24" t="s">
        <v>0</v>
      </c>
      <c r="C9" s="24" t="s">
        <v>0</v>
      </c>
      <c r="D9" s="24" t="s">
        <v>177</v>
      </c>
      <c r="E9" s="24" t="s">
        <v>178</v>
      </c>
      <c r="F9" s="24" t="s">
        <v>179</v>
      </c>
      <c r="G9" s="24" t="s">
        <v>177</v>
      </c>
      <c r="H9" s="24" t="s">
        <v>178</v>
      </c>
      <c r="I9" s="24" t="s">
        <v>179</v>
      </c>
      <c r="J9" s="24" t="s">
        <v>177</v>
      </c>
      <c r="K9" s="24" t="s">
        <v>178</v>
      </c>
      <c r="L9" s="24" t="s">
        <v>179</v>
      </c>
    </row>
    <row r="10" spans="1:13" ht="12" customHeight="1" x14ac:dyDescent="0.2">
      <c r="A10" s="25" t="s">
        <v>108</v>
      </c>
      <c r="B10" s="25" t="s">
        <v>109</v>
      </c>
      <c r="C10" s="25" t="s">
        <v>110</v>
      </c>
      <c r="D10" s="25" t="s">
        <v>111</v>
      </c>
      <c r="E10" s="25" t="s">
        <v>112</v>
      </c>
      <c r="F10" s="25" t="s">
        <v>113</v>
      </c>
      <c r="G10" s="25" t="s">
        <v>114</v>
      </c>
      <c r="H10" s="25" t="s">
        <v>115</v>
      </c>
      <c r="I10" s="25" t="s">
        <v>116</v>
      </c>
      <c r="J10" s="25" t="s">
        <v>117</v>
      </c>
      <c r="K10" s="25" t="s">
        <v>180</v>
      </c>
      <c r="L10" s="25" t="s">
        <v>181</v>
      </c>
    </row>
    <row r="11" spans="1:13" ht="51" x14ac:dyDescent="0.2">
      <c r="A11" s="19" t="s">
        <v>207</v>
      </c>
      <c r="B11" s="20" t="s">
        <v>208</v>
      </c>
      <c r="C11" s="21" t="s">
        <v>120</v>
      </c>
      <c r="D11" s="22">
        <f>G11+J11</f>
        <v>11097956.279999999</v>
      </c>
      <c r="E11" s="22">
        <f>H11+K11</f>
        <v>10948182</v>
      </c>
      <c r="F11" s="22">
        <f>I11+L11</f>
        <v>11257782</v>
      </c>
      <c r="G11" s="22">
        <f>'Таблица 2'!E25+'Таблица 2'!F25</f>
        <v>10630820</v>
      </c>
      <c r="H11" s="22">
        <f>'Таблица 2 (2)'!E25+'Таблица 2 (2)'!F25</f>
        <v>10496182</v>
      </c>
      <c r="I11" s="22">
        <f>'Таблица 2 (3)'!E25+'Таблица 2 (3)'!F25</f>
        <v>10805782</v>
      </c>
      <c r="J11" s="22">
        <f>'Таблица 2'!I25</f>
        <v>467136.28</v>
      </c>
      <c r="K11" s="22">
        <f>'Таблица 2 (2)'!I25</f>
        <v>452000</v>
      </c>
      <c r="L11" s="22">
        <f>'Таблица 2 (3)'!I25</f>
        <v>452000</v>
      </c>
      <c r="M11" s="27" t="s">
        <v>230</v>
      </c>
    </row>
    <row r="12" spans="1:13" ht="63.75" x14ac:dyDescent="0.2">
      <c r="A12" s="19" t="s">
        <v>209</v>
      </c>
      <c r="B12" s="20" t="s">
        <v>211</v>
      </c>
      <c r="C12" s="21" t="s">
        <v>120</v>
      </c>
      <c r="D12" s="22">
        <f>G12+J12</f>
        <v>1226520</v>
      </c>
      <c r="E12" s="22">
        <f t="shared" ref="E12" si="0">H12+K12</f>
        <v>1328730</v>
      </c>
      <c r="F12" s="22">
        <f t="shared" ref="F12" si="1">I12+L12</f>
        <v>0</v>
      </c>
      <c r="G12" s="22">
        <f>1226520</f>
        <v>1226520</v>
      </c>
      <c r="H12" s="22">
        <f>1328730</f>
        <v>1328730</v>
      </c>
      <c r="I12" s="22"/>
      <c r="J12" s="22"/>
      <c r="K12" s="22"/>
      <c r="L12" s="22"/>
      <c r="M12" s="27" t="s">
        <v>248</v>
      </c>
    </row>
    <row r="13" spans="1:13" x14ac:dyDescent="0.2">
      <c r="A13" s="19"/>
      <c r="B13" s="19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3" ht="51" x14ac:dyDescent="0.2">
      <c r="A14" s="19" t="s">
        <v>210</v>
      </c>
      <c r="B14" s="20" t="s">
        <v>212</v>
      </c>
      <c r="C14" s="23"/>
      <c r="D14" s="22">
        <f>G14+J14</f>
        <v>9871436.2799999993</v>
      </c>
      <c r="E14" s="22">
        <f t="shared" ref="E14" si="2">H14+K14</f>
        <v>9619452</v>
      </c>
      <c r="F14" s="22">
        <f t="shared" ref="F14" si="3">I14+L14</f>
        <v>11257782</v>
      </c>
      <c r="G14" s="22">
        <f>G11-G12</f>
        <v>9404300</v>
      </c>
      <c r="H14" s="22">
        <f>H11-H12</f>
        <v>9167452</v>
      </c>
      <c r="I14" s="22">
        <f t="shared" ref="I14:L14" si="4">I11-I12</f>
        <v>10805782</v>
      </c>
      <c r="J14" s="22">
        <f t="shared" si="4"/>
        <v>467136.28</v>
      </c>
      <c r="K14" s="22">
        <f t="shared" si="4"/>
        <v>452000</v>
      </c>
      <c r="L14" s="22">
        <f t="shared" si="4"/>
        <v>452000</v>
      </c>
      <c r="M14" s="27" t="s">
        <v>247</v>
      </c>
    </row>
    <row r="15" spans="1:13" x14ac:dyDescent="0.2">
      <c r="A15" s="43"/>
      <c r="B15" s="44"/>
      <c r="C15" s="45"/>
      <c r="D15" s="46"/>
      <c r="E15" s="46"/>
      <c r="F15" s="46"/>
      <c r="G15" s="46"/>
      <c r="H15" s="46"/>
      <c r="I15" s="46"/>
      <c r="J15" s="46"/>
      <c r="K15" s="46"/>
      <c r="L15" s="46"/>
      <c r="M15" s="27"/>
    </row>
    <row r="16" spans="1:13" x14ac:dyDescent="0.2">
      <c r="B16" s="94" t="s">
        <v>240</v>
      </c>
      <c r="C16" s="94"/>
      <c r="D16" s="94"/>
      <c r="E16" s="94"/>
      <c r="F16" s="94"/>
      <c r="G16" s="94"/>
      <c r="H16" s="94"/>
      <c r="I16" s="94"/>
      <c r="J16" s="94"/>
    </row>
    <row r="17" spans="2:10" x14ac:dyDescent="0.2">
      <c r="B17" s="94" t="s">
        <v>241</v>
      </c>
      <c r="C17" s="94"/>
      <c r="D17" s="94"/>
      <c r="E17" s="94"/>
      <c r="F17" s="94"/>
      <c r="G17" s="94"/>
      <c r="H17" s="94"/>
      <c r="I17" s="94"/>
      <c r="J17" s="94"/>
    </row>
    <row r="18" spans="2:10" x14ac:dyDescent="0.2">
      <c r="B18" s="94" t="s">
        <v>242</v>
      </c>
      <c r="C18" s="94"/>
      <c r="D18" s="94"/>
      <c r="E18" s="94"/>
      <c r="F18" s="94"/>
      <c r="G18" s="94"/>
      <c r="H18" s="94"/>
      <c r="I18" s="94"/>
      <c r="J18" s="94"/>
    </row>
    <row r="19" spans="2:10" x14ac:dyDescent="0.2">
      <c r="B19" s="94" t="s">
        <v>243</v>
      </c>
      <c r="C19" s="94"/>
      <c r="D19" s="94"/>
      <c r="E19" s="94"/>
      <c r="F19" s="94"/>
      <c r="G19" s="94"/>
      <c r="H19" s="94"/>
      <c r="I19" s="94"/>
      <c r="J19" s="94"/>
    </row>
  </sheetData>
  <mergeCells count="16">
    <mergeCell ref="B16:J16"/>
    <mergeCell ref="B17:J17"/>
    <mergeCell ref="B18:J18"/>
    <mergeCell ref="B19:J19"/>
    <mergeCell ref="D7:F7"/>
    <mergeCell ref="A2:L2"/>
    <mergeCell ref="A3:L3"/>
    <mergeCell ref="A4:L4"/>
    <mergeCell ref="A5:L5"/>
    <mergeCell ref="A6:A8"/>
    <mergeCell ref="B6:B8"/>
    <mergeCell ref="C6:C8"/>
    <mergeCell ref="D6:L6"/>
    <mergeCell ref="G7:L7"/>
    <mergeCell ref="G8:I8"/>
    <mergeCell ref="J8:L8"/>
  </mergeCells>
  <pageMargins left="0.39370080000000002" right="0.39370080000000002" top="0.39370080000000002" bottom="0.63425200000000004" header="0.3" footer="0.3"/>
  <pageSetup paperSize="9" scale="61" orientation="portrait" r:id="rId1"/>
  <headerFooter>
    <oddFooter>&amp;C&amp;P из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30" zoomScaleNormal="100" zoomScaleSheetLayoutView="130" workbookViewId="0"/>
  </sheetViews>
  <sheetFormatPr defaultRowHeight="12.75" x14ac:dyDescent="0.2"/>
  <cols>
    <col min="1" max="1" width="66" customWidth="1"/>
    <col min="2" max="2" width="21.1640625" customWidth="1"/>
    <col min="3" max="3" width="26.83203125" customWidth="1"/>
    <col min="4" max="4" width="17" customWidth="1"/>
  </cols>
  <sheetData>
    <row r="1" spans="1:4" x14ac:dyDescent="0.2">
      <c r="A1" s="9" t="s">
        <v>0</v>
      </c>
    </row>
    <row r="2" spans="1:4" ht="15.75" x14ac:dyDescent="0.2">
      <c r="A2" s="87" t="s">
        <v>182</v>
      </c>
      <c r="B2" s="87"/>
      <c r="C2" s="87"/>
    </row>
    <row r="3" spans="1:4" ht="40.5" customHeight="1" x14ac:dyDescent="0.2">
      <c r="A3" s="83" t="s">
        <v>183</v>
      </c>
      <c r="B3" s="83"/>
      <c r="C3" s="83"/>
    </row>
    <row r="4" spans="1:4" ht="15.75" x14ac:dyDescent="0.2">
      <c r="A4" s="83"/>
      <c r="B4" s="83"/>
      <c r="C4" s="83"/>
    </row>
    <row r="5" spans="1:4" ht="38.25" x14ac:dyDescent="0.2">
      <c r="A5" s="10" t="s">
        <v>25</v>
      </c>
      <c r="B5" s="10" t="s">
        <v>97</v>
      </c>
      <c r="C5" s="10" t="s">
        <v>185</v>
      </c>
    </row>
    <row r="6" spans="1:4" x14ac:dyDescent="0.2">
      <c r="A6" s="11" t="s">
        <v>108</v>
      </c>
      <c r="B6" s="11" t="s">
        <v>109</v>
      </c>
      <c r="C6" s="11" t="s">
        <v>110</v>
      </c>
    </row>
    <row r="7" spans="1:4" ht="12.75" customHeight="1" x14ac:dyDescent="0.2">
      <c r="A7" s="12" t="s">
        <v>163</v>
      </c>
      <c r="B7" s="10" t="s">
        <v>186</v>
      </c>
      <c r="C7" s="14">
        <f>15136.28</f>
        <v>15136.28</v>
      </c>
      <c r="D7" s="27" t="s">
        <v>231</v>
      </c>
    </row>
    <row r="8" spans="1:4" x14ac:dyDescent="0.2">
      <c r="A8" s="12" t="s">
        <v>165</v>
      </c>
      <c r="B8" s="10" t="s">
        <v>188</v>
      </c>
      <c r="C8" s="13" t="s">
        <v>187</v>
      </c>
      <c r="D8" s="27" t="s">
        <v>232</v>
      </c>
    </row>
    <row r="9" spans="1:4" x14ac:dyDescent="0.2">
      <c r="A9" s="12" t="s">
        <v>189</v>
      </c>
      <c r="B9" s="10" t="s">
        <v>190</v>
      </c>
      <c r="C9" s="13" t="s">
        <v>187</v>
      </c>
      <c r="D9" s="27" t="s">
        <v>232</v>
      </c>
    </row>
    <row r="10" spans="1:4" x14ac:dyDescent="0.2">
      <c r="A10" s="12" t="s">
        <v>191</v>
      </c>
      <c r="B10" s="10" t="s">
        <v>192</v>
      </c>
      <c r="C10" s="13" t="s">
        <v>187</v>
      </c>
      <c r="D10" s="27" t="s">
        <v>232</v>
      </c>
    </row>
  </sheetData>
  <mergeCells count="3">
    <mergeCell ref="A2:C2"/>
    <mergeCell ref="A3:C3"/>
    <mergeCell ref="A4:C4"/>
  </mergeCells>
  <pageMargins left="0.39370080000000002" right="0.39370080000000002" top="0.39370080000000002" bottom="0.63425200000000004" header="0.3" footer="0.3"/>
  <pageSetup paperSize="9" scale="93" orientation="portrait" r:id="rId1"/>
  <headerFooter>
    <oddFooter>&amp;C&amp;P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zoomScale="115" zoomScaleNormal="100" zoomScaleSheetLayoutView="115" workbookViewId="0"/>
  </sheetViews>
  <sheetFormatPr defaultRowHeight="12.75" x14ac:dyDescent="0.2"/>
  <cols>
    <col min="1" max="1" width="66.33203125" customWidth="1"/>
    <col min="2" max="2" width="21.1640625" customWidth="1"/>
    <col min="3" max="3" width="26.83203125" customWidth="1"/>
    <col min="4" max="4" width="16.83203125" customWidth="1"/>
  </cols>
  <sheetData>
    <row r="1" spans="1:4" x14ac:dyDescent="0.2">
      <c r="A1" s="9" t="s">
        <v>0</v>
      </c>
    </row>
    <row r="2" spans="1:4" x14ac:dyDescent="0.2">
      <c r="A2" s="67" t="s">
        <v>193</v>
      </c>
      <c r="B2" s="67"/>
      <c r="C2" s="67"/>
    </row>
    <row r="3" spans="1:4" ht="15.75" customHeight="1" x14ac:dyDescent="0.2">
      <c r="A3" s="72" t="s">
        <v>214</v>
      </c>
      <c r="B3" s="72"/>
      <c r="C3" s="72"/>
    </row>
    <row r="4" spans="1:4" x14ac:dyDescent="0.2">
      <c r="A4" s="72" t="s">
        <v>184</v>
      </c>
      <c r="B4" s="72"/>
      <c r="C4" s="72"/>
    </row>
    <row r="5" spans="1:4" x14ac:dyDescent="0.2">
      <c r="A5" s="95"/>
      <c r="B5" s="95"/>
      <c r="C5" s="95"/>
    </row>
    <row r="6" spans="1:4" ht="13.5" thickBot="1" x14ac:dyDescent="0.25">
      <c r="A6" s="92" t="s">
        <v>0</v>
      </c>
      <c r="B6" s="92"/>
      <c r="C6" s="92"/>
    </row>
    <row r="7" spans="1:4" ht="13.5" thickBot="1" x14ac:dyDescent="0.25">
      <c r="A7" s="5" t="s">
        <v>25</v>
      </c>
      <c r="B7" s="5" t="s">
        <v>97</v>
      </c>
      <c r="C7" s="5" t="s">
        <v>26</v>
      </c>
    </row>
    <row r="8" spans="1:4" ht="13.5" thickBot="1" x14ac:dyDescent="0.25">
      <c r="A8" s="7" t="s">
        <v>108</v>
      </c>
      <c r="B8" s="7" t="s">
        <v>109</v>
      </c>
      <c r="C8" s="7" t="s">
        <v>110</v>
      </c>
    </row>
    <row r="9" spans="1:4" x14ac:dyDescent="0.2">
      <c r="A9" s="12" t="s">
        <v>194</v>
      </c>
      <c r="B9" s="10" t="s">
        <v>186</v>
      </c>
      <c r="C9" s="14">
        <v>0</v>
      </c>
      <c r="D9" s="27" t="s">
        <v>232</v>
      </c>
    </row>
    <row r="10" spans="1:4" ht="38.25" x14ac:dyDescent="0.2">
      <c r="A10" s="12" t="s">
        <v>195</v>
      </c>
      <c r="B10" s="10" t="s">
        <v>188</v>
      </c>
      <c r="C10" s="14">
        <v>0</v>
      </c>
      <c r="D10" s="27" t="s">
        <v>232</v>
      </c>
    </row>
    <row r="11" spans="1:4" x14ac:dyDescent="0.2">
      <c r="A11" s="12" t="s">
        <v>196</v>
      </c>
      <c r="B11" s="10" t="s">
        <v>190</v>
      </c>
      <c r="C11" s="14">
        <v>0</v>
      </c>
      <c r="D11" s="27" t="s">
        <v>232</v>
      </c>
    </row>
    <row r="14" spans="1:4" x14ac:dyDescent="0.2">
      <c r="A14" s="58" t="s">
        <v>215</v>
      </c>
      <c r="B14" s="28"/>
      <c r="C14" s="57" t="s">
        <v>269</v>
      </c>
    </row>
    <row r="15" spans="1:4" x14ac:dyDescent="0.2">
      <c r="B15" s="29" t="s">
        <v>202</v>
      </c>
      <c r="C15" s="29" t="s">
        <v>203</v>
      </c>
    </row>
    <row r="18" spans="1:3" ht="38.25" x14ac:dyDescent="0.2">
      <c r="A18" s="58" t="s">
        <v>216</v>
      </c>
      <c r="B18" s="28"/>
      <c r="C18" s="57" t="s">
        <v>270</v>
      </c>
    </row>
    <row r="19" spans="1:3" x14ac:dyDescent="0.2">
      <c r="B19" s="29" t="s">
        <v>202</v>
      </c>
      <c r="C19" s="29" t="s">
        <v>203</v>
      </c>
    </row>
    <row r="21" spans="1:3" ht="25.5" x14ac:dyDescent="0.2">
      <c r="A21" s="58" t="s">
        <v>273</v>
      </c>
      <c r="B21" s="28"/>
      <c r="C21" s="57" t="s">
        <v>271</v>
      </c>
    </row>
    <row r="22" spans="1:3" x14ac:dyDescent="0.2">
      <c r="A22" s="30" t="s">
        <v>217</v>
      </c>
      <c r="B22" s="29" t="s">
        <v>202</v>
      </c>
      <c r="C22" s="29" t="s">
        <v>203</v>
      </c>
    </row>
    <row r="24" spans="1:3" x14ac:dyDescent="0.2">
      <c r="A24" s="58" t="s">
        <v>272</v>
      </c>
    </row>
    <row r="27" spans="1:3" x14ac:dyDescent="0.2">
      <c r="A27" s="58" t="s">
        <v>218</v>
      </c>
    </row>
  </sheetData>
  <mergeCells count="5">
    <mergeCell ref="A2:C2"/>
    <mergeCell ref="A3:C3"/>
    <mergeCell ref="A4:C4"/>
    <mergeCell ref="A5:C5"/>
    <mergeCell ref="A6:C6"/>
  </mergeCells>
  <pageMargins left="0.39370080000000002" right="0.39370080000000002" top="0.39370080000000002" bottom="0.63425200000000004" header="0.3" footer="0.3"/>
  <pageSetup paperSize="9" scale="93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Table1</vt:lpstr>
      <vt:lpstr>Таблица 1</vt:lpstr>
      <vt:lpstr>Таблица 2</vt:lpstr>
      <vt:lpstr>Таблица 2 (2)</vt:lpstr>
      <vt:lpstr>Таблица 2 (3)</vt:lpstr>
      <vt:lpstr>Таблица2.1</vt:lpstr>
      <vt:lpstr>Таблица 3</vt:lpstr>
      <vt:lpstr>Таблица 4</vt:lpstr>
      <vt:lpstr>Table1!Область_печати</vt:lpstr>
      <vt:lpstr>'Таблица 2'!Область_печати</vt:lpstr>
      <vt:lpstr>'Таблица 2 (2)'!Область_печати</vt:lpstr>
      <vt:lpstr>'Таблица 2 (3)'!Область_печати</vt:lpstr>
      <vt:lpstr>'Таблица 3'!Область_печати</vt:lpstr>
      <vt:lpstr>'Таблица 4'!Область_печати</vt:lpstr>
      <vt:lpstr>Таблица2.1!Область_печати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2017-01-16T10:42:32Z</dcterms:modified>
</cp:coreProperties>
</file>