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8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_FilterDatabase" localSheetId="1" hidden="1">'2'!$A$4:$K$79</definedName>
    <definedName name="_xlnm._FilterDatabase" localSheetId="2" hidden="1">'3'!$B$8:$L$131</definedName>
    <definedName name="_xlnm.Print_Titles" localSheetId="2">'3'!$4:$8</definedName>
    <definedName name="_xlnm.Print_Area" localSheetId="0">'1'!$A$1:$D$51</definedName>
    <definedName name="_xlnm.Print_Area" localSheetId="1">'2'!$A$1:$B$80</definedName>
    <definedName name="_xlnm.Print_Area" localSheetId="2">'3'!$B$1:$L$135</definedName>
    <definedName name="_xlnm.Print_Area" localSheetId="3">'4'!$A$1:$G$53</definedName>
  </definedNames>
  <calcPr fullCalcOnLoad="1"/>
</workbook>
</file>

<file path=xl/sharedStrings.xml><?xml version="1.0" encoding="utf-8"?>
<sst xmlns="http://schemas.openxmlformats.org/spreadsheetml/2006/main" count="376" uniqueCount="271">
  <si>
    <t>Утверждаю</t>
  </si>
  <si>
    <t>(наименование должности лица, утверждающего документ)</t>
  </si>
  <si>
    <t>(наименование органа, осуществляющего функции и полномочия учредителя)</t>
  </si>
  <si>
    <t>(подпись)  (расшифровка подписи)</t>
  </si>
  <si>
    <t xml:space="preserve"> </t>
  </si>
  <si>
    <t>ПЛАН</t>
  </si>
  <si>
    <t>ФИНАНСОВО-ХОЗЯЙСТВЕННОЙ ДЕЯТЕЛЬНОСТИ</t>
  </si>
  <si>
    <t>Коды</t>
  </si>
  <si>
    <t>Дата</t>
  </si>
  <si>
    <t>По ОКПО</t>
  </si>
  <si>
    <t>ИНН</t>
  </si>
  <si>
    <t>КПП</t>
  </si>
  <si>
    <t>По ОКАТО</t>
  </si>
  <si>
    <t>Глава по БК</t>
  </si>
  <si>
    <t>По ОКЕИ</t>
  </si>
  <si>
    <t>1. Сведения о деятельности учреждения</t>
  </si>
  <si>
    <t>2. Показатели финансового состояния учреждения</t>
  </si>
  <si>
    <t>Наименование показателя</t>
  </si>
  <si>
    <t>Сумма</t>
  </si>
  <si>
    <t xml:space="preserve">1. Нефинансовые активы, всего:                                     </t>
  </si>
  <si>
    <t xml:space="preserve">1.1. Общая балансовая стоимость недвижимого имущества, всего:      </t>
  </si>
  <si>
    <t>в том числе:</t>
  </si>
  <si>
    <t xml:space="preserve">1.1.5. Остаточная стоимость недвижимого муниципального имущества </t>
  </si>
  <si>
    <t xml:space="preserve">1.2. Общая балансовая стоимость движимого имущества, всего:        </t>
  </si>
  <si>
    <t xml:space="preserve">1.2.1. Стоимость особо ценного движимого имущества                 </t>
  </si>
  <si>
    <t xml:space="preserve">1.2.4. Остаточная стоимость особо ценного движимого имущества      </t>
  </si>
  <si>
    <t xml:space="preserve">2. Финансовые активы, всего                                        </t>
  </si>
  <si>
    <t>из них: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</si>
  <si>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</si>
  <si>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</si>
  <si>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</si>
  <si>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</si>
  <si>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</si>
  <si>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</si>
  <si>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</si>
  <si>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</si>
  <si>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   </t>
  </si>
  <si>
    <t xml:space="preserve">2.2.10. По выданным авансам на прочие расходы                      </t>
  </si>
  <si>
    <t xml:space="preserve">2.3.1. По выданным авансам на услуги связи                         </t>
  </si>
  <si>
    <t xml:space="preserve">2.3.2. По выданным авансам на транспортные услуги                  </t>
  </si>
  <si>
    <t xml:space="preserve">2.3.3. По выданным авансам на коммунальные услуги                  </t>
  </si>
  <si>
    <t xml:space="preserve">2.3.4. По выданным авансам на услуги по содержанию имущества       </t>
  </si>
  <si>
    <t xml:space="preserve">2.3.5. По выданным авансам на прочие услуги                        </t>
  </si>
  <si>
    <t xml:space="preserve">2.3.6. По выданным авансам на приобретение основных средств        </t>
  </si>
  <si>
    <t xml:space="preserve">2.3.7. По выданным авансам на приобретение нематериальных активов 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</si>
  <si>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</si>
  <si>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   </t>
  </si>
  <si>
    <t xml:space="preserve">2.3.10. По выданным авансам на прочие расходы                      </t>
  </si>
  <si>
    <t xml:space="preserve">3. Обязательства, всего                                            </t>
  </si>
  <si>
    <t xml:space="preserve">3.1. Просроченная кредиторская задолженность                       </t>
  </si>
  <si>
    <t xml:space="preserve">3.1.1.1. По начислениям на выплаты по оплате труда                 </t>
  </si>
  <si>
    <t xml:space="preserve">3.1.1.2. По оплате услуг связи                                     </t>
  </si>
  <si>
    <t xml:space="preserve">3.1.1.3. По оплате транспортных услуг                              </t>
  </si>
  <si>
    <t xml:space="preserve">3.1.1.4. По оплате коммунальных услуг                              </t>
  </si>
  <si>
    <t xml:space="preserve">3.1.1.5. По оплате услуг по содержанию имущества                   </t>
  </si>
  <si>
    <t xml:space="preserve">3.1.1.6. По оплате прочих услуг                                    </t>
  </si>
  <si>
    <t xml:space="preserve">3.1.1.7. По приобретению основных средств                          </t>
  </si>
  <si>
    <t xml:space="preserve">3.1.1.8. По приобретению нематериальных активов                    </t>
  </si>
  <si>
    <t xml:space="preserve">3.1.1.9. По приобретению непроизведенных активов                   </t>
  </si>
  <si>
    <t xml:space="preserve">3.1.1.10. По приобретению материальных запасов                     </t>
  </si>
  <si>
    <t xml:space="preserve">3.1.1.11. По оплате прочих расходов                                </t>
  </si>
  <si>
    <t xml:space="preserve">3.1.1.12. По платежам в бюджет                                     </t>
  </si>
  <si>
    <t xml:space="preserve">3.1.1.13. По прочим расчетам с кредиторами                         </t>
  </si>
  <si>
    <t xml:space="preserve">3.2.1. По начислениям на выплаты по оплате труда                   </t>
  </si>
  <si>
    <t xml:space="preserve">3.2.2. По оплате услуг связи 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</si>
  <si>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</si>
  <si>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</si>
  <si>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3.2.5. По оплате услуг по содержанию имущества  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</si>
  <si>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</si>
  <si>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</si>
  <si>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  </t>
  </si>
  <si>
    <t xml:space="preserve">3.2.9. По приобретению непроизведенных активов                     </t>
  </si>
  <si>
    <t xml:space="preserve">3.2.10. По приобретению материальных запасов                       </t>
  </si>
  <si>
    <t xml:space="preserve">3.2.11. По оплате прочих расходов                                  </t>
  </si>
  <si>
    <t xml:space="preserve">3.2.12. По платежам в бюджет                                       </t>
  </si>
  <si>
    <t xml:space="preserve">3.2.13. По прочим расчетам с кредиторами                           </t>
  </si>
  <si>
    <t>3. Показатели по поступлениям и выплатам учреждения</t>
  </si>
  <si>
    <t>КОСГУ</t>
  </si>
  <si>
    <t>Очередной финансовый год</t>
  </si>
  <si>
    <t>Плановый период</t>
  </si>
  <si>
    <t>Всего</t>
  </si>
  <si>
    <t>в том числе</t>
  </si>
  <si>
    <t>1-ый год планового периода</t>
  </si>
  <si>
    <t>2-ой год планового периода</t>
  </si>
  <si>
    <t>Субсидия на выполнение муниципального задания</t>
  </si>
  <si>
    <t>Целевые субсидии</t>
  </si>
  <si>
    <t>Иные доходы учреждения</t>
  </si>
  <si>
    <t xml:space="preserve">Поступления от операций с активами, всего </t>
  </si>
  <si>
    <t>Х</t>
  </si>
  <si>
    <t>Услуга № 2</t>
  </si>
  <si>
    <t>Безвозмездные перечисления государственным и муниципальным организациям</t>
  </si>
  <si>
    <t>Прочие работы</t>
  </si>
  <si>
    <t>Увеличение стоимости материальных запасов</t>
  </si>
  <si>
    <t>Иные выплаты учреждения</t>
  </si>
  <si>
    <t xml:space="preserve">Справочно: </t>
  </si>
  <si>
    <t>4. Перспективы развития учреждения</t>
  </si>
  <si>
    <t xml:space="preserve">                         Показатель           </t>
  </si>
  <si>
    <t>Очередной   финансовый год</t>
  </si>
  <si>
    <t>в %</t>
  </si>
  <si>
    <t>Показатели динамики численности работников и их качественного  состава</t>
  </si>
  <si>
    <t>чел.</t>
  </si>
  <si>
    <t>%</t>
  </si>
  <si>
    <t xml:space="preserve">по штатному расписанию:         </t>
  </si>
  <si>
    <t xml:space="preserve">по тарификации:                 </t>
  </si>
  <si>
    <t>Показатели динамики оплаты труда работников учреждения</t>
  </si>
  <si>
    <t>руб.</t>
  </si>
  <si>
    <t>Показатели динамики имущества учреждения</t>
  </si>
  <si>
    <t>м2</t>
  </si>
  <si>
    <t xml:space="preserve">Общие площади учреждения        </t>
  </si>
  <si>
    <t>5. План по трудовым ресурсам на очередной финансовый год</t>
  </si>
  <si>
    <t xml:space="preserve">Новые рабочие места   </t>
  </si>
  <si>
    <t xml:space="preserve">Всего:                </t>
  </si>
  <si>
    <t>6. Перечень мероприятий по повышению эффективности</t>
  </si>
  <si>
    <t>деятельности на очередной финансовый год и плановый период</t>
  </si>
  <si>
    <t>Наименование мероприятия</t>
  </si>
  <si>
    <t>Сроки проведения</t>
  </si>
  <si>
    <t xml:space="preserve">Повышение квалификации         </t>
  </si>
  <si>
    <t>Оптимизация штатного расписания</t>
  </si>
  <si>
    <t xml:space="preserve">Повышение зарплаты             </t>
  </si>
  <si>
    <t xml:space="preserve">...                            </t>
  </si>
  <si>
    <t xml:space="preserve">Итого:                         </t>
  </si>
  <si>
    <t>Руководитель</t>
  </si>
  <si>
    <t>финансово-экономической</t>
  </si>
  <si>
    <t>Ответственный</t>
  </si>
  <si>
    <t>__________________________________</t>
  </si>
  <si>
    <t>Наименование органа, осуществляющего</t>
  </si>
  <si>
    <t>1.3.  Перечень  услуг / работ / мероприятий / публичных обязательств, оказываемых (выполняемых, исполняемых) учреждением:</t>
  </si>
  <si>
    <t>1.4. Перечень услуг (работ), осуществляемых на платной основе:</t>
  </si>
  <si>
    <t>Форма по ОКУД</t>
  </si>
  <si>
    <t xml:space="preserve">1.1.1. Стоимость недвижимого имущества, закрепленного собственником имущества за учреждением на праве оперативного управления          </t>
  </si>
  <si>
    <t xml:space="preserve">1.1.2. Стоимость недвижимого имущества, приобретенного учреждением за счет выделенных собственником имущества учреждения средств      </t>
  </si>
  <si>
    <t xml:space="preserve">1.1.3. Стоимость недвижимого имущества, приобретенного учреждением за счет доходов, полученных от платной и иной приносящей доход  деятельности </t>
  </si>
  <si>
    <t>1.1.4. Стоимость недвижимого имущества, переданного в аренду, безвозмездное пользование</t>
  </si>
  <si>
    <t xml:space="preserve">1.2.2. Стоимость иного движимого имущества, приобретенного учреждением за счет доходов, полученных за счет бюджетных средств            </t>
  </si>
  <si>
    <t xml:space="preserve">1.2.3. Стоимость движимого имущества, приобретенного учреждением за счет доходов, полученных от предпринимательской деятельности       </t>
  </si>
  <si>
    <t xml:space="preserve">2.1. Дебиторская задолженность по доходам, полученным за счет  средств бюджета  </t>
  </si>
  <si>
    <t>2.2. Дебиторская задолженность по выданным авансам, полученным за  счет средств бюджета, всего: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</si>
  <si>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</t>
  </si>
  <si>
    <t xml:space="preserve">3.1.1. Кредиторская задолженность по принятым обязательствам за  счет средств бюджета, всего:  </t>
  </si>
  <si>
    <t>3.2.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</si>
  <si>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по счетам, открытым в кредитных   организациях</t>
  </si>
  <si>
    <t>по лицевым счетам, открытым в органах, осуществляющих ведение лицевых счетов учреждений</t>
  </si>
  <si>
    <t>Услуга № 3</t>
  </si>
  <si>
    <t>Услуга № 4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</si>
  <si>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</si>
  <si>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</si>
  <si>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</si>
  <si>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</si>
  <si>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</si>
  <si>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</si>
  <si>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Безвозмездные перечисления организациям, всего</t>
  </si>
  <si>
    <t>Увеличение стоимости непроизводственных активов</t>
  </si>
  <si>
    <t xml:space="preserve">Увеличение стоимости непроизводственных активов </t>
  </si>
  <si>
    <t>Поступление финансовых активов, всего</t>
  </si>
  <si>
    <t xml:space="preserve">Остаток средств на начало периода, всего </t>
  </si>
  <si>
    <t>Поступление нефинансовых активов, всего</t>
  </si>
  <si>
    <t>Увеличение стоимости нематериальных активов</t>
  </si>
  <si>
    <t xml:space="preserve">Увеличение стоимости материальных запасов </t>
  </si>
  <si>
    <t>Целевые субсидии, в том числе по выплатам:</t>
  </si>
  <si>
    <t xml:space="preserve">Оплата труда и начисления на выплаты по оплате труда, всего </t>
  </si>
  <si>
    <t>Остаток средств на окончание периода, всего</t>
  </si>
  <si>
    <t xml:space="preserve">Коммунальные услуги </t>
  </si>
  <si>
    <t xml:space="preserve">Пенсии, пособия, выплачиваемые организациями сектора государственного управления </t>
  </si>
  <si>
    <t xml:space="preserve">Социальное обеспечение, всего </t>
  </si>
  <si>
    <t xml:space="preserve">Прочие работы, услуги </t>
  </si>
  <si>
    <t xml:space="preserve">Увеличение стоимости нематериальных активов </t>
  </si>
  <si>
    <t xml:space="preserve">Бюджетные инвестиции </t>
  </si>
  <si>
    <t>Субсидия на выполнение муниципального задания, в том числе по выплатам:</t>
  </si>
  <si>
    <t xml:space="preserve">Оплата работ, услуг, всего </t>
  </si>
  <si>
    <t xml:space="preserve">Транспортные услуги </t>
  </si>
  <si>
    <t xml:space="preserve">Прочие расходы, всего </t>
  </si>
  <si>
    <t xml:space="preserve">Безвозмездные перечисления организациям, всего </t>
  </si>
  <si>
    <t xml:space="preserve">Увеличение стоимости ценных бумаг, кроме акций и иных форм участия в капитале </t>
  </si>
  <si>
    <t xml:space="preserve">Увеличение стоимости акций и иных форм участия в капитале </t>
  </si>
  <si>
    <t xml:space="preserve">Поступления, всего </t>
  </si>
  <si>
    <t xml:space="preserve">Доходы от оказания платных услуг, всего </t>
  </si>
  <si>
    <t xml:space="preserve">Услуга № 1 </t>
  </si>
  <si>
    <t xml:space="preserve">Целевые субсидии </t>
  </si>
  <si>
    <t xml:space="preserve">Выплаты, всего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</si>
  <si>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</si>
  <si>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</si>
  <si>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</si>
  <si>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</si>
  <si>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Поступление нефинансовых активов, всего </t>
  </si>
  <si>
    <t>Объем публичных обязательств, (всего)</t>
  </si>
  <si>
    <t>в ед. изм.</t>
  </si>
  <si>
    <t>Среднегодовая оплата труда работников</t>
  </si>
  <si>
    <t xml:space="preserve">тыс.руб. </t>
  </si>
  <si>
    <t>тыс. руб.</t>
  </si>
  <si>
    <t xml:space="preserve">Отношение фонда оплаты труда работников к доходам учреждения </t>
  </si>
  <si>
    <t xml:space="preserve">Обеспеченность площадями зданий учреждения на одного потребителя услуг                           </t>
  </si>
  <si>
    <t>Начисления на фонд оплаты труда ( тыс. руб.)</t>
  </si>
  <si>
    <t>Фонд оплаты труда (тыс.руб.)</t>
  </si>
  <si>
    <t>Средняя заработная плата  (тыс. руб.)</t>
  </si>
  <si>
    <t>Численность (чел.)</t>
  </si>
  <si>
    <t>Наименование категорий работников</t>
  </si>
  <si>
    <t>Из них: новые рабочие места</t>
  </si>
  <si>
    <t>Справочно: уменьшение численности работников</t>
  </si>
  <si>
    <t>Затраты, необходимые на проведение мероприятия (тыс. руб.)</t>
  </si>
  <si>
    <t>Формулировка из устава учреждения/ Устав можно посмотреть на сайте на сайте http://www.bus.gov.ru или в самом учреждении взять формулировку</t>
  </si>
  <si>
    <t>Данные из ОКВЭД</t>
  </si>
  <si>
    <t>Данные из муниципального задания и соглашения на субсидии на иные цели</t>
  </si>
  <si>
    <t xml:space="preserve">Председатель комитета </t>
  </si>
  <si>
    <t xml:space="preserve">комитет по образованию администрации города Мурманска </t>
  </si>
  <si>
    <t>В.Г. Андрианов</t>
  </si>
  <si>
    <t>на 2014 ГОД И НА ПЛАНОВЫЙ ПЕРИОД 2015 И 2016 ГОДОВ</t>
  </si>
  <si>
    <t xml:space="preserve">Единица измерения, руб. </t>
  </si>
  <si>
    <t>Административно-управленческий персонал</t>
  </si>
  <si>
    <t>Педагогический персонал</t>
  </si>
  <si>
    <t>Учебно-вспомогательный персонал</t>
  </si>
  <si>
    <t>платные услуги</t>
  </si>
  <si>
    <t>родительская плата</t>
  </si>
  <si>
    <t>питание школьников</t>
  </si>
  <si>
    <t xml:space="preserve">Можно </t>
  </si>
  <si>
    <t xml:space="preserve">сформировать </t>
  </si>
  <si>
    <t>в КС хранилище</t>
  </si>
  <si>
    <t>Из Хранилища</t>
  </si>
  <si>
    <t>Весь внебюджет</t>
  </si>
  <si>
    <t>Остаток н.г + доход-расход = 0 (остаток на конец года)</t>
  </si>
  <si>
    <t>Услуга по содержанию детей в муниципальных образовательных учреждениях города Мурманска, реализующих программу дошкольного образования (родительская плата)</t>
  </si>
  <si>
    <t>Добровольные пожертвования и прочие целевые поступления</t>
  </si>
  <si>
    <t>Доходы от собственности всего</t>
  </si>
  <si>
    <t>в т.ч. от сдачи в аренду</t>
  </si>
  <si>
    <t xml:space="preserve">   Питание сотрудников</t>
  </si>
  <si>
    <t xml:space="preserve">   Питание школьников</t>
  </si>
  <si>
    <t>по тарификации ничего не заполняем</t>
  </si>
  <si>
    <t>очередной финансовый год "Оплата труда и начисления на выплаты по оплате труда, всего"(211+213) за счет всех источников</t>
  </si>
  <si>
    <t>стр.21 / потребители(уч-ся) из мун.задания</t>
  </si>
  <si>
    <t>Обратить внимание ТЫС.РУБ.</t>
  </si>
  <si>
    <t>СТАВИМ ЧЕЛОВЕК фактическая численность на 01.01.2014 физ лиц</t>
  </si>
  <si>
    <t>ПУСТО</t>
  </si>
  <si>
    <t>Металолом</t>
  </si>
  <si>
    <t>В % отношение к очередному году (2014)</t>
  </si>
  <si>
    <r>
      <t xml:space="preserve">вся 211и 213 к </t>
    </r>
    <r>
      <rPr>
        <b/>
        <sz val="10"/>
        <rFont val="Arial Cyr"/>
        <family val="0"/>
      </rPr>
      <t>доходам</t>
    </r>
  </si>
  <si>
    <t>от " 15 "  января 2014 г.</t>
  </si>
  <si>
    <t>" 15 "  января 2014 г.</t>
  </si>
  <si>
    <t>Младший обслуживающий персонал</t>
  </si>
  <si>
    <r>
      <t xml:space="preserve">функции и полномочия учредителя :    </t>
    </r>
    <r>
      <rPr>
        <b/>
        <sz val="12"/>
        <rFont val="Times New Roman"/>
        <family val="1"/>
      </rPr>
      <t xml:space="preserve">Комитет по образованию администрации города Мурманска </t>
    </r>
  </si>
  <si>
    <r>
      <t xml:space="preserve">Юридический адрес учреждения     </t>
    </r>
    <r>
      <rPr>
        <b/>
        <sz val="12"/>
        <rFont val="Times New Roman"/>
        <family val="1"/>
      </rPr>
      <t>г. Мурманск, ул. Баумана, д.40</t>
    </r>
  </si>
  <si>
    <r>
      <t xml:space="preserve">Фактический адрес учреждения      </t>
    </r>
    <r>
      <rPr>
        <b/>
        <sz val="12"/>
        <rFont val="Times New Roman"/>
        <family val="1"/>
      </rPr>
      <t xml:space="preserve"> г. Мурманск, ул. Баумана, д.40</t>
    </r>
  </si>
  <si>
    <r>
      <t xml:space="preserve">Наименование бюджета:    </t>
    </r>
    <r>
      <rPr>
        <b/>
        <sz val="12"/>
        <rFont val="Times New Roman"/>
        <family val="1"/>
      </rPr>
      <t xml:space="preserve">Бюджет муниципального образования город Мурманск </t>
    </r>
  </si>
  <si>
    <r>
      <t xml:space="preserve">Наименование учреждения     </t>
    </r>
    <r>
      <rPr>
        <b/>
        <sz val="12"/>
        <rFont val="Times New Roman"/>
        <family val="1"/>
      </rPr>
      <t>Муниципальное бюджетное образовательное учреждение г.Мурманска средняя общеобразовательная школа № 20</t>
    </r>
  </si>
  <si>
    <t xml:space="preserve">Руководитель                                     </t>
  </si>
  <si>
    <t xml:space="preserve">                                                                               </t>
  </si>
  <si>
    <t>(подпись)</t>
  </si>
  <si>
    <t>Л.Г. Апрасидзе</t>
  </si>
  <si>
    <t xml:space="preserve">службы                                                 </t>
  </si>
  <si>
    <t xml:space="preserve">                                                                                 </t>
  </si>
  <si>
    <t>М.С. Жук</t>
  </si>
  <si>
    <t xml:space="preserve">исполнитель              </t>
  </si>
  <si>
    <t>Экономист 1 кат.</t>
  </si>
  <si>
    <t>Н.А. Челейчук   24-61-86</t>
  </si>
  <si>
    <t>в образовательных учреждениях</t>
  </si>
  <si>
    <r>
      <t xml:space="preserve">1.1. Цели деятельности учреждения (подразделения)    </t>
    </r>
    <r>
      <rPr>
        <b/>
        <sz val="12"/>
        <rFont val="Times New Roman"/>
        <family val="1"/>
      </rPr>
      <t xml:space="preserve">Предоставление общедоступного бесплатного школьного образования   </t>
    </r>
  </si>
  <si>
    <r>
      <t xml:space="preserve">1.2. Виды деятельности    </t>
    </r>
    <r>
      <rPr>
        <b/>
        <sz val="12"/>
        <rFont val="Times New Roman"/>
        <family val="1"/>
      </rPr>
      <t>Основное общее образование</t>
    </r>
  </si>
  <si>
    <t>1.4.1. Кружок информатики</t>
  </si>
  <si>
    <t>1.4.2. "Школа будущего первоклассника"</t>
  </si>
  <si>
    <t>1.4.3. Кружок английского языка</t>
  </si>
  <si>
    <t>1.4.4. Аренда муниципального имущества</t>
  </si>
  <si>
    <t xml:space="preserve"> Кружок информатики</t>
  </si>
  <si>
    <t>"Школа будущего первоклассника"</t>
  </si>
  <si>
    <t>Кружок английского языка</t>
  </si>
  <si>
    <t>1.3.1. Предоставление общедоступного и бесплатного начального общего, а также дополнительного образования в муниципальных общеобразовательных организациях</t>
  </si>
  <si>
    <t>1.3.2. Предоставление общедоступного и бесплатного основного общего, а также дополнительного образования в муниципальных общеобразовательных организациях</t>
  </si>
  <si>
    <t>1.3.4. Предоставление платных дополнительных образовательных услуг  в муниципальных образовательных учреждениях</t>
  </si>
  <si>
    <t>1.3.5. Содержание имущества муниципальных общеобразовательных организаций</t>
  </si>
  <si>
    <t>1.3.6. Обслуживание спортивных площадок образовательных организаций</t>
  </si>
  <si>
    <t>1.3.7. Реализация мероприятий по обеспечению комплексной безопасности и ресурсное обеспечение организаций системы образования</t>
  </si>
  <si>
    <t>1.3.8. Благоустройство спортивных площадок, расположенных на территориях общеобразовательных организаций</t>
  </si>
  <si>
    <t>1.3.9. Организация временного трудоустройства несовершеннолетних граждан в муниципальные образовательные организации города Мурманска</t>
  </si>
  <si>
    <t>1.3.3. Предоставление общедоступного и бесплатного начального общего, основного общего и среднего общего образования по основным общеобразовательным программам детям-инвалидам в общеобразовательных организациях на дому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</si>
</sst>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3" fillId="33" borderId="17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top"/>
    </xf>
    <xf numFmtId="0" fontId="0" fillId="33" borderId="0" xfId="0" applyFont="1" applyFill="1" applyAlignment="1">
      <alignment/>
    </xf>
    <xf numFmtId="0" fontId="5" fillId="0" borderId="15" xfId="0" applyFont="1" applyBorder="1" applyAlignment="1">
      <alignment horizontal="center" vertical="top" wrapText="1"/>
    </xf>
    <xf numFmtId="0" fontId="8" fillId="34" borderId="15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wrapText="1"/>
    </xf>
    <xf numFmtId="0" fontId="1" fillId="34" borderId="15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wrapText="1"/>
    </xf>
    <xf numFmtId="0" fontId="1" fillId="35" borderId="16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8" fillId="34" borderId="16" xfId="0" applyFont="1" applyFill="1" applyBorder="1" applyAlignment="1">
      <alignment vertical="top" wrapText="1"/>
    </xf>
    <xf numFmtId="0" fontId="1" fillId="35" borderId="15" xfId="0" applyFont="1" applyFill="1" applyBorder="1" applyAlignment="1">
      <alignment vertical="top" wrapText="1"/>
    </xf>
    <xf numFmtId="2" fontId="3" fillId="0" borderId="15" xfId="0" applyNumberFormat="1" applyFont="1" applyBorder="1" applyAlignment="1">
      <alignment horizontal="center" vertical="top" wrapText="1"/>
    </xf>
    <xf numFmtId="4" fontId="8" fillId="34" borderId="15" xfId="0" applyNumberFormat="1" applyFont="1" applyFill="1" applyBorder="1" applyAlignment="1">
      <alignment vertical="top" wrapText="1"/>
    </xf>
    <xf numFmtId="4" fontId="1" fillId="0" borderId="15" xfId="0" applyNumberFormat="1" applyFont="1" applyBorder="1" applyAlignment="1">
      <alignment vertical="top" wrapText="1"/>
    </xf>
    <xf numFmtId="4" fontId="17" fillId="34" borderId="18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vertical="top" wrapText="1"/>
    </xf>
    <xf numFmtId="4" fontId="1" fillId="35" borderId="15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 wrapText="1"/>
    </xf>
    <xf numFmtId="4" fontId="16" fillId="0" borderId="15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Border="1" applyAlignment="1">
      <alignment vertical="top" wrapText="1"/>
    </xf>
    <xf numFmtId="4" fontId="15" fillId="34" borderId="18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Border="1" applyAlignment="1">
      <alignment vertical="top" wrapText="1"/>
    </xf>
    <xf numFmtId="4" fontId="1" fillId="35" borderId="16" xfId="0" applyNumberFormat="1" applyFont="1" applyFill="1" applyBorder="1" applyAlignment="1">
      <alignment vertical="top" wrapText="1"/>
    </xf>
    <xf numFmtId="4" fontId="14" fillId="36" borderId="20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Border="1" applyAlignment="1">
      <alignment vertical="top" wrapText="1"/>
    </xf>
    <xf numFmtId="4" fontId="14" fillId="0" borderId="20" xfId="0" applyNumberFormat="1" applyFont="1" applyFill="1" applyBorder="1" applyAlignment="1">
      <alignment horizontal="right" vertical="center" wrapText="1"/>
    </xf>
    <xf numFmtId="4" fontId="14" fillId="37" borderId="20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Border="1" applyAlignment="1">
      <alignment vertical="top" wrapText="1"/>
    </xf>
    <xf numFmtId="4" fontId="8" fillId="34" borderId="16" xfId="0" applyNumberFormat="1" applyFont="1" applyFill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15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1" xfId="0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25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55"/>
  <sheetViews>
    <sheetView tabSelected="1" view="pageBreakPreview" zoomScaleSheetLayoutView="100" zoomScalePageLayoutView="0" workbookViewId="0" topLeftCell="A1">
      <selection activeCell="A1" sqref="A1:A10"/>
    </sheetView>
  </sheetViews>
  <sheetFormatPr defaultColWidth="9.00390625" defaultRowHeight="12.75"/>
  <cols>
    <col min="1" max="1" width="78.00390625" style="0" customWidth="1"/>
    <col min="2" max="2" width="33.25390625" style="0" customWidth="1"/>
    <col min="3" max="3" width="14.75390625" style="0" customWidth="1"/>
    <col min="4" max="4" width="12.125" style="0" customWidth="1"/>
  </cols>
  <sheetData>
    <row r="1" spans="1:4" ht="18.75">
      <c r="A1" s="105"/>
      <c r="B1" s="113" t="s">
        <v>0</v>
      </c>
      <c r="C1" s="113"/>
      <c r="D1" s="113"/>
    </row>
    <row r="2" spans="1:4" ht="15.75">
      <c r="A2" s="105"/>
      <c r="B2" s="114" t="s">
        <v>202</v>
      </c>
      <c r="C2" s="114"/>
      <c r="D2" s="114"/>
    </row>
    <row r="3" spans="1:4" ht="12.75">
      <c r="A3" s="105"/>
      <c r="B3" s="115" t="s">
        <v>1</v>
      </c>
      <c r="C3" s="115"/>
      <c r="D3" s="115"/>
    </row>
    <row r="4" spans="1:4" ht="15.75">
      <c r="A4" s="105"/>
      <c r="B4" s="116" t="s">
        <v>203</v>
      </c>
      <c r="C4" s="116"/>
      <c r="D4" s="116"/>
    </row>
    <row r="5" spans="1:4" ht="25.5" customHeight="1">
      <c r="A5" s="105"/>
      <c r="B5" s="117" t="s">
        <v>2</v>
      </c>
      <c r="C5" s="117"/>
      <c r="D5" s="117"/>
    </row>
    <row r="6" spans="1:4" ht="15.75">
      <c r="A6" s="105"/>
      <c r="B6" s="22"/>
      <c r="C6" s="104" t="s">
        <v>204</v>
      </c>
      <c r="D6" s="104"/>
    </row>
    <row r="7" spans="1:4" ht="12.75">
      <c r="A7" s="105"/>
      <c r="B7" s="117" t="s">
        <v>3</v>
      </c>
      <c r="C7" s="117"/>
      <c r="D7" s="117"/>
    </row>
    <row r="8" spans="1:2" ht="15.75">
      <c r="A8" s="105"/>
      <c r="B8" s="3"/>
    </row>
    <row r="9" spans="1:4" ht="15.75">
      <c r="A9" s="105"/>
      <c r="B9" s="112" t="s">
        <v>235</v>
      </c>
      <c r="C9" s="112"/>
      <c r="D9" s="112"/>
    </row>
    <row r="10" spans="1:2" ht="15.75">
      <c r="A10" s="105"/>
      <c r="B10" s="3" t="s">
        <v>4</v>
      </c>
    </row>
    <row r="11" ht="13.5">
      <c r="A11" s="1"/>
    </row>
    <row r="12" spans="1:4" ht="18.75">
      <c r="A12" s="107" t="s">
        <v>5</v>
      </c>
      <c r="B12" s="107"/>
      <c r="C12" s="107"/>
      <c r="D12" s="107"/>
    </row>
    <row r="13" spans="1:4" ht="18.75">
      <c r="A13" s="107" t="s">
        <v>6</v>
      </c>
      <c r="B13" s="107"/>
      <c r="C13" s="107"/>
      <c r="D13" s="107"/>
    </row>
    <row r="14" spans="1:4" ht="18.75">
      <c r="A14" s="107" t="s">
        <v>205</v>
      </c>
      <c r="B14" s="107"/>
      <c r="C14" s="107"/>
      <c r="D14" s="107"/>
    </row>
    <row r="15" ht="13.5">
      <c r="A15" s="1"/>
    </row>
    <row r="16" spans="1:4" ht="13.5">
      <c r="A16" s="2"/>
      <c r="B16" s="2"/>
      <c r="C16" s="2"/>
      <c r="D16" s="24" t="s">
        <v>7</v>
      </c>
    </row>
    <row r="17" spans="1:4" ht="12.75" customHeight="1">
      <c r="A17" s="2"/>
      <c r="B17" s="2"/>
      <c r="C17" s="23" t="s">
        <v>128</v>
      </c>
      <c r="D17" s="90"/>
    </row>
    <row r="18" spans="1:4" ht="15.75">
      <c r="A18" s="2"/>
      <c r="B18" s="3" t="s">
        <v>234</v>
      </c>
      <c r="C18" s="23" t="s">
        <v>8</v>
      </c>
      <c r="D18" s="88">
        <v>41654</v>
      </c>
    </row>
    <row r="19" spans="1:4" ht="13.5">
      <c r="A19" s="2"/>
      <c r="B19" s="2"/>
      <c r="C19" s="23" t="s">
        <v>9</v>
      </c>
      <c r="D19" s="26">
        <v>51698427</v>
      </c>
    </row>
    <row r="20" spans="1:4" ht="13.5">
      <c r="A20" s="2"/>
      <c r="B20" s="2"/>
      <c r="C20" s="23" t="s">
        <v>10</v>
      </c>
      <c r="D20" s="26">
        <v>5190408877</v>
      </c>
    </row>
    <row r="21" spans="1:4" ht="32.25" customHeight="1">
      <c r="A21" s="105" t="s">
        <v>241</v>
      </c>
      <c r="B21" s="105"/>
      <c r="C21" s="23" t="s">
        <v>11</v>
      </c>
      <c r="D21" s="26">
        <v>519001001</v>
      </c>
    </row>
    <row r="22" spans="1:4" ht="15.75">
      <c r="A22" s="105" t="s">
        <v>240</v>
      </c>
      <c r="B22" s="105"/>
      <c r="C22" s="41" t="s">
        <v>12</v>
      </c>
      <c r="D22" s="89">
        <v>47401000000</v>
      </c>
    </row>
    <row r="23" spans="1:4" ht="15.75">
      <c r="A23" s="3" t="s">
        <v>125</v>
      </c>
      <c r="B23" s="2"/>
      <c r="C23" s="23" t="s">
        <v>13</v>
      </c>
      <c r="D23" s="26">
        <v>956</v>
      </c>
    </row>
    <row r="24" spans="1:4" ht="15.75">
      <c r="A24" s="105" t="s">
        <v>237</v>
      </c>
      <c r="B24" s="105"/>
      <c r="C24" s="23" t="s">
        <v>14</v>
      </c>
      <c r="D24" s="26">
        <v>383</v>
      </c>
    </row>
    <row r="25" spans="1:4" ht="15.75">
      <c r="A25" s="105" t="s">
        <v>206</v>
      </c>
      <c r="B25" s="105"/>
      <c r="C25" s="8"/>
      <c r="D25" s="4"/>
    </row>
    <row r="26" spans="1:4" ht="15.75">
      <c r="A26" s="105" t="s">
        <v>238</v>
      </c>
      <c r="B26" s="105"/>
      <c r="C26" s="105"/>
      <c r="D26" s="105"/>
    </row>
    <row r="27" spans="1:4" ht="15.75">
      <c r="A27" s="106"/>
      <c r="B27" s="106"/>
      <c r="C27" s="106"/>
      <c r="D27" s="106"/>
    </row>
    <row r="28" spans="1:4" ht="15.75" customHeight="1">
      <c r="A28" s="106" t="s">
        <v>239</v>
      </c>
      <c r="B28" s="106"/>
      <c r="C28" s="106"/>
      <c r="D28" s="106"/>
    </row>
    <row r="29" spans="1:4" ht="13.5" customHeight="1">
      <c r="A29" s="3"/>
      <c r="B29" s="2"/>
      <c r="C29" s="8"/>
      <c r="D29" s="4"/>
    </row>
    <row r="30" spans="1:4" ht="18.75">
      <c r="A30" s="107" t="s">
        <v>15</v>
      </c>
      <c r="B30" s="107"/>
      <c r="C30" s="107"/>
      <c r="D30" s="107"/>
    </row>
    <row r="31" ht="15.75">
      <c r="A31" s="10"/>
    </row>
    <row r="32" spans="1:5" ht="15.75">
      <c r="A32" s="109" t="s">
        <v>253</v>
      </c>
      <c r="B32" s="109"/>
      <c r="C32" s="109"/>
      <c r="D32" s="109"/>
      <c r="E32" t="s">
        <v>199</v>
      </c>
    </row>
    <row r="33" spans="1:4" ht="15.75">
      <c r="A33" s="102" t="s">
        <v>252</v>
      </c>
      <c r="B33" s="102"/>
      <c r="C33" s="102"/>
      <c r="D33" s="102"/>
    </row>
    <row r="34" spans="1:5" ht="15.75">
      <c r="A34" s="7" t="s">
        <v>254</v>
      </c>
      <c r="E34" t="s">
        <v>200</v>
      </c>
    </row>
    <row r="35" ht="15.75">
      <c r="A35" s="7" t="s">
        <v>126</v>
      </c>
    </row>
    <row r="36" spans="1:5" ht="30.75" customHeight="1">
      <c r="A36" s="110" t="s">
        <v>262</v>
      </c>
      <c r="B36" s="110"/>
      <c r="C36" s="110"/>
      <c r="D36" s="110"/>
      <c r="E36" t="s">
        <v>201</v>
      </c>
    </row>
    <row r="37" spans="1:4" s="98" customFormat="1" ht="31.5" customHeight="1">
      <c r="A37" s="111" t="s">
        <v>263</v>
      </c>
      <c r="B37" s="111"/>
      <c r="C37" s="111"/>
      <c r="D37" s="111"/>
    </row>
    <row r="38" spans="1:4" s="98" customFormat="1" ht="31.5" customHeight="1">
      <c r="A38" s="108" t="s">
        <v>270</v>
      </c>
      <c r="B38" s="108"/>
      <c r="C38" s="108"/>
      <c r="D38" s="108"/>
    </row>
    <row r="39" spans="1:4" s="98" customFormat="1" ht="17.25" customHeight="1">
      <c r="A39" s="108" t="s">
        <v>264</v>
      </c>
      <c r="B39" s="108"/>
      <c r="C39" s="108"/>
      <c r="D39" s="108"/>
    </row>
    <row r="40" spans="1:4" s="98" customFormat="1" ht="17.25" customHeight="1">
      <c r="A40" s="108" t="s">
        <v>265</v>
      </c>
      <c r="B40" s="108"/>
      <c r="C40" s="108"/>
      <c r="D40" s="108"/>
    </row>
    <row r="41" spans="1:4" s="98" customFormat="1" ht="17.25" customHeight="1">
      <c r="A41" s="108" t="s">
        <v>266</v>
      </c>
      <c r="B41" s="108"/>
      <c r="C41" s="108"/>
      <c r="D41" s="108"/>
    </row>
    <row r="42" spans="1:4" s="98" customFormat="1" ht="30.75" customHeight="1">
      <c r="A42" s="108" t="s">
        <v>267</v>
      </c>
      <c r="B42" s="108"/>
      <c r="C42" s="108"/>
      <c r="D42" s="108"/>
    </row>
    <row r="43" spans="1:4" s="98" customFormat="1" ht="15" customHeight="1">
      <c r="A43" s="108" t="s">
        <v>268</v>
      </c>
      <c r="B43" s="108"/>
      <c r="C43" s="108"/>
      <c r="D43" s="108"/>
    </row>
    <row r="44" spans="1:4" s="98" customFormat="1" ht="31.5" customHeight="1">
      <c r="A44" s="108" t="s">
        <v>269</v>
      </c>
      <c r="B44" s="108"/>
      <c r="C44" s="108"/>
      <c r="D44" s="108"/>
    </row>
    <row r="45" ht="15.75">
      <c r="A45" s="7" t="s">
        <v>127</v>
      </c>
    </row>
    <row r="46" spans="1:5" ht="15.75">
      <c r="A46" s="102" t="s">
        <v>255</v>
      </c>
      <c r="B46" s="102"/>
      <c r="C46" s="102"/>
      <c r="D46" s="102"/>
      <c r="E46" t="s">
        <v>210</v>
      </c>
    </row>
    <row r="47" spans="1:5" ht="15.75">
      <c r="A47" s="102" t="s">
        <v>256</v>
      </c>
      <c r="B47" s="102"/>
      <c r="C47" s="102"/>
      <c r="D47" s="102"/>
      <c r="E47" t="s">
        <v>211</v>
      </c>
    </row>
    <row r="48" spans="1:5" ht="15.75">
      <c r="A48" s="102" t="s">
        <v>257</v>
      </c>
      <c r="B48" s="102"/>
      <c r="C48" s="102"/>
      <c r="D48" s="102"/>
      <c r="E48" t="s">
        <v>212</v>
      </c>
    </row>
    <row r="49" spans="1:5" ht="15.75">
      <c r="A49" s="102" t="s">
        <v>258</v>
      </c>
      <c r="B49" s="102"/>
      <c r="C49" s="102"/>
      <c r="D49" s="102"/>
      <c r="E49" s="43"/>
    </row>
    <row r="50" spans="1:9" ht="17.25" customHeight="1">
      <c r="A50" s="103"/>
      <c r="B50" s="103"/>
      <c r="C50" s="103"/>
      <c r="D50" s="103"/>
      <c r="E50" s="43"/>
      <c r="F50" s="40"/>
      <c r="G50" s="40"/>
      <c r="H50" s="40"/>
      <c r="I50" s="40"/>
    </row>
    <row r="51" spans="1:9" ht="15.75">
      <c r="A51" s="96"/>
      <c r="B51" s="98"/>
      <c r="C51" s="98"/>
      <c r="D51" s="98"/>
      <c r="E51" s="43"/>
      <c r="F51" s="40"/>
      <c r="G51" s="40"/>
      <c r="H51" s="40"/>
      <c r="I51" s="40"/>
    </row>
    <row r="52" spans="5:9" ht="12.75">
      <c r="E52" s="43"/>
      <c r="F52" s="40"/>
      <c r="G52" s="40"/>
      <c r="H52" s="40"/>
      <c r="I52" s="40"/>
    </row>
    <row r="53" spans="6:9" ht="12.75">
      <c r="F53" s="40"/>
      <c r="G53" s="40"/>
      <c r="H53" s="40"/>
      <c r="I53" s="40"/>
    </row>
    <row r="54" ht="12.75">
      <c r="E54" s="44"/>
    </row>
    <row r="55" ht="12.75">
      <c r="E55" s="44"/>
    </row>
  </sheetData>
  <sheetProtection/>
  <mergeCells count="36">
    <mergeCell ref="A1:A10"/>
    <mergeCell ref="B1:D1"/>
    <mergeCell ref="B2:D2"/>
    <mergeCell ref="B3:D3"/>
    <mergeCell ref="B4:D4"/>
    <mergeCell ref="B5:D5"/>
    <mergeCell ref="B7:D7"/>
    <mergeCell ref="A32:D32"/>
    <mergeCell ref="A36:D36"/>
    <mergeCell ref="A37:D37"/>
    <mergeCell ref="B9:D9"/>
    <mergeCell ref="A12:D12"/>
    <mergeCell ref="A13:D13"/>
    <mergeCell ref="A14:D14"/>
    <mergeCell ref="A21:B21"/>
    <mergeCell ref="A22:B22"/>
    <mergeCell ref="A24:B24"/>
    <mergeCell ref="A47:D47"/>
    <mergeCell ref="A48:D48"/>
    <mergeCell ref="A38:D38"/>
    <mergeCell ref="A40:D40"/>
    <mergeCell ref="A41:D41"/>
    <mergeCell ref="A42:D42"/>
    <mergeCell ref="A43:D43"/>
    <mergeCell ref="A44:D44"/>
    <mergeCell ref="A39:D39"/>
    <mergeCell ref="A49:D49"/>
    <mergeCell ref="A50:D50"/>
    <mergeCell ref="C6:D6"/>
    <mergeCell ref="A26:D26"/>
    <mergeCell ref="A27:D27"/>
    <mergeCell ref="A28:D28"/>
    <mergeCell ref="A30:D30"/>
    <mergeCell ref="A33:D33"/>
    <mergeCell ref="A46:D46"/>
    <mergeCell ref="A25:B2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view="pageBreakPreview" zoomScaleSheetLayoutView="100" zoomScalePageLayoutView="0" workbookViewId="0" topLeftCell="A50">
      <selection activeCell="A79" sqref="A79"/>
    </sheetView>
  </sheetViews>
  <sheetFormatPr defaultColWidth="9.00390625" defaultRowHeight="12.75"/>
  <cols>
    <col min="1" max="1" width="78.00390625" style="0" customWidth="1"/>
    <col min="2" max="2" width="33.25390625" style="0" customWidth="1"/>
    <col min="3" max="3" width="14.75390625" style="0" customWidth="1"/>
    <col min="4" max="4" width="12.125" style="0" customWidth="1"/>
  </cols>
  <sheetData>
    <row r="1" ht="18.75">
      <c r="A1" s="6" t="s">
        <v>16</v>
      </c>
    </row>
    <row r="2" ht="16.5" thickBot="1">
      <c r="A2" s="11"/>
    </row>
    <row r="3" spans="1:2" ht="16.5" thickBot="1">
      <c r="A3" s="12" t="s">
        <v>17</v>
      </c>
      <c r="B3" s="13" t="s">
        <v>18</v>
      </c>
    </row>
    <row r="4" spans="1:2" ht="12.75">
      <c r="A4" s="16">
        <v>1</v>
      </c>
      <c r="B4" s="17">
        <v>2</v>
      </c>
    </row>
    <row r="5" spans="1:2" ht="15.75">
      <c r="A5" s="27" t="s">
        <v>19</v>
      </c>
      <c r="B5" s="100">
        <v>49334042.97</v>
      </c>
    </row>
    <row r="6" spans="1:2" ht="15.75">
      <c r="A6" s="27" t="s">
        <v>20</v>
      </c>
      <c r="B6" s="100">
        <v>82132891.51</v>
      </c>
    </row>
    <row r="7" spans="1:2" ht="15.75">
      <c r="A7" s="27" t="s">
        <v>21</v>
      </c>
      <c r="B7" s="100"/>
    </row>
    <row r="8" spans="1:2" ht="31.5">
      <c r="A8" s="27" t="s">
        <v>129</v>
      </c>
      <c r="B8" s="100">
        <v>82132891.51</v>
      </c>
    </row>
    <row r="9" spans="1:2" ht="31.5">
      <c r="A9" s="27" t="s">
        <v>130</v>
      </c>
      <c r="B9" s="100">
        <v>0</v>
      </c>
    </row>
    <row r="10" spans="1:2" ht="47.25">
      <c r="A10" s="27" t="s">
        <v>131</v>
      </c>
      <c r="B10" s="100">
        <v>0</v>
      </c>
    </row>
    <row r="11" spans="1:2" ht="31.5">
      <c r="A11" s="27" t="s">
        <v>132</v>
      </c>
      <c r="B11" s="100">
        <v>1997321.88</v>
      </c>
    </row>
    <row r="12" spans="1:2" ht="15.75">
      <c r="A12" s="27" t="s">
        <v>22</v>
      </c>
      <c r="B12" s="100">
        <v>46218434.62</v>
      </c>
    </row>
    <row r="13" spans="1:2" ht="15.75">
      <c r="A13" s="27" t="s">
        <v>23</v>
      </c>
      <c r="B13" s="100">
        <f>11205991.62+2171233.78</f>
        <v>13377225.399999999</v>
      </c>
    </row>
    <row r="14" spans="1:2" ht="15.75">
      <c r="A14" s="27" t="s">
        <v>21</v>
      </c>
      <c r="B14" s="100"/>
    </row>
    <row r="15" spans="1:2" ht="15.75">
      <c r="A15" s="27" t="s">
        <v>24</v>
      </c>
      <c r="B15" s="100">
        <v>11205991.62</v>
      </c>
    </row>
    <row r="16" spans="1:2" ht="31.5">
      <c r="A16" s="27" t="s">
        <v>133</v>
      </c>
      <c r="B16" s="100">
        <f>95236690.65-82132891.51-11205991.62</f>
        <v>1897807.5200000014</v>
      </c>
    </row>
    <row r="17" spans="1:2" ht="31.5">
      <c r="A17" s="27" t="s">
        <v>134</v>
      </c>
      <c r="B17" s="100">
        <v>273426.26</v>
      </c>
    </row>
    <row r="18" spans="1:2" ht="15.75">
      <c r="A18" s="27" t="s">
        <v>25</v>
      </c>
      <c r="B18" s="100">
        <v>2339896.01</v>
      </c>
    </row>
    <row r="19" spans="1:2" ht="15.75">
      <c r="A19" s="27" t="s">
        <v>26</v>
      </c>
      <c r="B19" s="100">
        <v>-48113564.61</v>
      </c>
    </row>
    <row r="20" spans="1:2" ht="15.75">
      <c r="A20" s="27" t="s">
        <v>27</v>
      </c>
      <c r="B20" s="100"/>
    </row>
    <row r="21" spans="1:2" ht="31.5">
      <c r="A21" s="27" t="s">
        <v>135</v>
      </c>
      <c r="B21" s="100">
        <v>0</v>
      </c>
    </row>
    <row r="22" spans="1:2" ht="31.5">
      <c r="A22" s="27" t="s">
        <v>136</v>
      </c>
      <c r="B22" s="100">
        <v>106588.42</v>
      </c>
    </row>
    <row r="23" spans="1:2" ht="15.75">
      <c r="A23" s="27" t="s">
        <v>21</v>
      </c>
      <c r="B23" s="100"/>
    </row>
    <row r="24" spans="1:2" ht="15.75">
      <c r="A24" s="27" t="s">
        <v>28</v>
      </c>
      <c r="B24" s="100"/>
    </row>
    <row r="25" spans="1:2" ht="15.75">
      <c r="A25" s="27" t="s">
        <v>29</v>
      </c>
      <c r="B25" s="100"/>
    </row>
    <row r="26" spans="1:2" ht="15.75">
      <c r="A26" s="27" t="s">
        <v>30</v>
      </c>
      <c r="B26" s="100">
        <v>61188.77</v>
      </c>
    </row>
    <row r="27" spans="1:2" ht="15.75">
      <c r="A27" s="27" t="s">
        <v>31</v>
      </c>
      <c r="B27" s="100"/>
    </row>
    <row r="28" spans="1:2" ht="15.75">
      <c r="A28" s="27" t="s">
        <v>32</v>
      </c>
      <c r="B28" s="100">
        <v>45399.65</v>
      </c>
    </row>
    <row r="29" spans="1:2" ht="15.75">
      <c r="A29" s="27" t="s">
        <v>33</v>
      </c>
      <c r="B29" s="100"/>
    </row>
    <row r="30" spans="1:2" ht="15.75">
      <c r="A30" s="27" t="s">
        <v>34</v>
      </c>
      <c r="B30" s="100"/>
    </row>
    <row r="31" spans="1:2" ht="15.75">
      <c r="A31" s="27" t="s">
        <v>35</v>
      </c>
      <c r="B31" s="100"/>
    </row>
    <row r="32" spans="1:2" ht="15.75">
      <c r="A32" s="27" t="s">
        <v>36</v>
      </c>
      <c r="B32" s="100"/>
    </row>
    <row r="33" spans="1:2" ht="15.75">
      <c r="A33" s="27" t="s">
        <v>37</v>
      </c>
      <c r="B33" s="100"/>
    </row>
    <row r="34" spans="1:2" ht="31.5">
      <c r="A34" s="27" t="s">
        <v>137</v>
      </c>
      <c r="B34" s="100">
        <v>0</v>
      </c>
    </row>
    <row r="35" spans="1:2" ht="15.75">
      <c r="A35" s="27" t="s">
        <v>21</v>
      </c>
      <c r="B35" s="100"/>
    </row>
    <row r="36" spans="1:2" ht="15.75">
      <c r="A36" s="27" t="s">
        <v>38</v>
      </c>
      <c r="B36" s="100"/>
    </row>
    <row r="37" spans="1:2" ht="15.75">
      <c r="A37" s="27" t="s">
        <v>39</v>
      </c>
      <c r="B37" s="100"/>
    </row>
    <row r="38" spans="1:2" ht="15.75">
      <c r="A38" s="27" t="s">
        <v>40</v>
      </c>
      <c r="B38" s="100"/>
    </row>
    <row r="39" spans="1:2" ht="15.75">
      <c r="A39" s="27" t="s">
        <v>41</v>
      </c>
      <c r="B39" s="100"/>
    </row>
    <row r="40" spans="1:2" ht="15.75">
      <c r="A40" s="27" t="s">
        <v>42</v>
      </c>
      <c r="B40" s="100"/>
    </row>
    <row r="41" spans="1:2" ht="15.75">
      <c r="A41" s="27" t="s">
        <v>43</v>
      </c>
      <c r="B41" s="100"/>
    </row>
    <row r="42" spans="1:2" ht="15.75">
      <c r="A42" s="27" t="s">
        <v>44</v>
      </c>
      <c r="B42" s="100"/>
    </row>
    <row r="43" spans="1:2" ht="15.75">
      <c r="A43" s="27" t="s">
        <v>45</v>
      </c>
      <c r="B43" s="100"/>
    </row>
    <row r="44" spans="1:2" ht="15.75">
      <c r="A44" s="27" t="s">
        <v>46</v>
      </c>
      <c r="B44" s="100"/>
    </row>
    <row r="45" spans="1:2" ht="15.75">
      <c r="A45" s="27" t="s">
        <v>47</v>
      </c>
      <c r="B45" s="100"/>
    </row>
    <row r="46" spans="1:2" ht="15.75">
      <c r="A46" s="27" t="s">
        <v>48</v>
      </c>
      <c r="B46" s="100">
        <v>-6092.97</v>
      </c>
    </row>
    <row r="47" spans="1:2" ht="15.75">
      <c r="A47" s="27" t="s">
        <v>27</v>
      </c>
      <c r="B47" s="100"/>
    </row>
    <row r="48" spans="1:2" ht="15.75">
      <c r="A48" s="27" t="s">
        <v>49</v>
      </c>
      <c r="B48" s="100">
        <v>0</v>
      </c>
    </row>
    <row r="49" spans="1:2" ht="12.75">
      <c r="A49" s="16">
        <v>1</v>
      </c>
      <c r="B49" s="17">
        <v>2</v>
      </c>
    </row>
    <row r="50" spans="1:2" ht="31.5">
      <c r="A50" s="27" t="s">
        <v>138</v>
      </c>
      <c r="B50" s="100">
        <v>-6091.25</v>
      </c>
    </row>
    <row r="51" spans="1:2" ht="15.75">
      <c r="A51" s="27" t="s">
        <v>21</v>
      </c>
      <c r="B51" s="100"/>
    </row>
    <row r="52" spans="1:2" ht="15.75">
      <c r="A52" s="27" t="s">
        <v>50</v>
      </c>
      <c r="B52" s="100"/>
    </row>
    <row r="53" spans="1:2" ht="15.75">
      <c r="A53" s="27" t="s">
        <v>51</v>
      </c>
      <c r="B53" s="100"/>
    </row>
    <row r="54" spans="1:2" ht="15.75">
      <c r="A54" s="27" t="s">
        <v>52</v>
      </c>
      <c r="B54" s="100"/>
    </row>
    <row r="55" spans="1:2" ht="15.75">
      <c r="A55" s="27" t="s">
        <v>53</v>
      </c>
      <c r="B55" s="100"/>
    </row>
    <row r="56" spans="1:2" ht="15.75">
      <c r="A56" s="27" t="s">
        <v>54</v>
      </c>
      <c r="B56" s="100"/>
    </row>
    <row r="57" spans="1:2" ht="15.75">
      <c r="A57" s="27" t="s">
        <v>55</v>
      </c>
      <c r="B57" s="100"/>
    </row>
    <row r="58" spans="1:2" ht="15.75">
      <c r="A58" s="27" t="s">
        <v>56</v>
      </c>
      <c r="B58" s="100"/>
    </row>
    <row r="59" spans="1:2" ht="15.75">
      <c r="A59" s="27" t="s">
        <v>57</v>
      </c>
      <c r="B59" s="100"/>
    </row>
    <row r="60" spans="1:2" ht="15.75">
      <c r="A60" s="27" t="s">
        <v>58</v>
      </c>
      <c r="B60" s="100"/>
    </row>
    <row r="61" spans="1:2" ht="15.75">
      <c r="A61" s="27" t="s">
        <v>59</v>
      </c>
      <c r="B61" s="100"/>
    </row>
    <row r="62" spans="1:2" ht="15.75">
      <c r="A62" s="27" t="s">
        <v>60</v>
      </c>
      <c r="B62" s="100"/>
    </row>
    <row r="63" spans="1:2" ht="15.75">
      <c r="A63" s="27" t="s">
        <v>61</v>
      </c>
      <c r="B63" s="100">
        <v>-6091.25</v>
      </c>
    </row>
    <row r="64" spans="1:2" ht="15.75">
      <c r="A64" s="27" t="s">
        <v>62</v>
      </c>
      <c r="B64" s="100"/>
    </row>
    <row r="65" spans="1:2" ht="47.25">
      <c r="A65" s="27" t="s">
        <v>139</v>
      </c>
      <c r="B65" s="100">
        <v>-1.72</v>
      </c>
    </row>
    <row r="66" spans="1:2" ht="15.75">
      <c r="A66" s="27" t="s">
        <v>21</v>
      </c>
      <c r="B66" s="100"/>
    </row>
    <row r="67" spans="1:2" ht="15.75">
      <c r="A67" s="27" t="s">
        <v>63</v>
      </c>
      <c r="B67" s="100"/>
    </row>
    <row r="68" spans="1:2" ht="15.75">
      <c r="A68" s="27" t="s">
        <v>64</v>
      </c>
      <c r="B68" s="100"/>
    </row>
    <row r="69" spans="1:2" ht="15.75">
      <c r="A69" s="27" t="s">
        <v>65</v>
      </c>
      <c r="B69" s="100"/>
    </row>
    <row r="70" spans="1:2" ht="15.75">
      <c r="A70" s="27" t="s">
        <v>66</v>
      </c>
      <c r="B70" s="100"/>
    </row>
    <row r="71" spans="1:2" ht="15.75">
      <c r="A71" s="27" t="s">
        <v>67</v>
      </c>
      <c r="B71" s="100"/>
    </row>
    <row r="72" spans="1:2" ht="15.75">
      <c r="A72" s="27" t="s">
        <v>68</v>
      </c>
      <c r="B72" s="100"/>
    </row>
    <row r="73" spans="1:2" ht="15.75">
      <c r="A73" s="27" t="s">
        <v>69</v>
      </c>
      <c r="B73" s="100"/>
    </row>
    <row r="74" spans="1:2" ht="15.75">
      <c r="A74" s="27" t="s">
        <v>70</v>
      </c>
      <c r="B74" s="100"/>
    </row>
    <row r="75" spans="1:2" ht="15.75">
      <c r="A75" s="27" t="s">
        <v>71</v>
      </c>
      <c r="B75" s="100"/>
    </row>
    <row r="76" spans="1:2" ht="15.75">
      <c r="A76" s="27" t="s">
        <v>72</v>
      </c>
      <c r="B76" s="100"/>
    </row>
    <row r="77" spans="1:2" ht="15.75">
      <c r="A77" s="27" t="s">
        <v>73</v>
      </c>
      <c r="B77" s="100"/>
    </row>
    <row r="78" spans="1:2" ht="15.75">
      <c r="A78" s="27" t="s">
        <v>74</v>
      </c>
      <c r="B78" s="100">
        <v>-1.72</v>
      </c>
    </row>
    <row r="79" spans="1:2" ht="15.75">
      <c r="A79" s="27" t="s">
        <v>75</v>
      </c>
      <c r="B79" s="100"/>
    </row>
    <row r="80" spans="1:2" ht="15.75">
      <c r="A80" s="14"/>
      <c r="B80" s="101"/>
    </row>
  </sheetData>
  <sheetProtection/>
  <autoFilter ref="A4:K79"/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4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L134"/>
  <sheetViews>
    <sheetView view="pageBreakPreview" zoomScale="110" zoomScaleSheetLayoutView="110" zoomScalePageLayoutView="0" workbookViewId="0" topLeftCell="B4">
      <pane ySplit="5" topLeftCell="A9" activePane="bottomLeft" state="frozen"/>
      <selection pane="topLeft" activeCell="B4" sqref="B4"/>
      <selection pane="bottomLeft" activeCell="E23" sqref="E23"/>
    </sheetView>
  </sheetViews>
  <sheetFormatPr defaultColWidth="9.00390625" defaultRowHeight="12.75"/>
  <cols>
    <col min="1" max="1" width="16.25390625" style="0" customWidth="1"/>
    <col min="2" max="2" width="42.25390625" style="0" customWidth="1"/>
    <col min="3" max="3" width="7.00390625" style="0" bestFit="1" customWidth="1"/>
    <col min="4" max="4" width="14.75390625" style="0" customWidth="1"/>
    <col min="5" max="5" width="18.75390625" style="0" customWidth="1"/>
    <col min="6" max="6" width="12.875" style="0" customWidth="1"/>
    <col min="7" max="7" width="13.875" style="0" customWidth="1"/>
    <col min="8" max="8" width="18.625" style="0" customWidth="1"/>
    <col min="9" max="9" width="12.75390625" style="0" customWidth="1"/>
    <col min="10" max="10" width="13.75390625" style="0" customWidth="1"/>
    <col min="11" max="11" width="18.75390625" style="0" customWidth="1"/>
    <col min="12" max="12" width="11.875" style="0" customWidth="1"/>
  </cols>
  <sheetData>
    <row r="1" ht="12.75">
      <c r="B1" s="15"/>
    </row>
    <row r="2" ht="15.75">
      <c r="B2" s="38" t="s">
        <v>76</v>
      </c>
    </row>
    <row r="3" ht="15.75">
      <c r="B3" s="14"/>
    </row>
    <row r="4" spans="2:12" ht="12.75">
      <c r="B4" s="121" t="s">
        <v>17</v>
      </c>
      <c r="C4" s="121" t="s">
        <v>77</v>
      </c>
      <c r="D4" s="118" t="s">
        <v>78</v>
      </c>
      <c r="E4" s="119"/>
      <c r="F4" s="120"/>
      <c r="G4" s="118" t="s">
        <v>79</v>
      </c>
      <c r="H4" s="119"/>
      <c r="I4" s="119"/>
      <c r="J4" s="119"/>
      <c r="K4" s="119"/>
      <c r="L4" s="120"/>
    </row>
    <row r="5" spans="2:12" ht="12.75">
      <c r="B5" s="122"/>
      <c r="C5" s="122"/>
      <c r="D5" s="124" t="s">
        <v>80</v>
      </c>
      <c r="E5" s="127" t="s">
        <v>81</v>
      </c>
      <c r="F5" s="128"/>
      <c r="G5" s="118" t="s">
        <v>82</v>
      </c>
      <c r="H5" s="119"/>
      <c r="I5" s="120"/>
      <c r="J5" s="118" t="s">
        <v>83</v>
      </c>
      <c r="K5" s="119"/>
      <c r="L5" s="120"/>
    </row>
    <row r="6" spans="2:12" ht="12.75">
      <c r="B6" s="122"/>
      <c r="C6" s="122"/>
      <c r="D6" s="125"/>
      <c r="E6" s="129"/>
      <c r="F6" s="130"/>
      <c r="G6" s="124" t="s">
        <v>80</v>
      </c>
      <c r="H6" s="118" t="s">
        <v>81</v>
      </c>
      <c r="I6" s="120"/>
      <c r="J6" s="124" t="s">
        <v>80</v>
      </c>
      <c r="K6" s="118" t="s">
        <v>81</v>
      </c>
      <c r="L6" s="120"/>
    </row>
    <row r="7" spans="2:12" ht="63.75">
      <c r="B7" s="123"/>
      <c r="C7" s="123"/>
      <c r="D7" s="126"/>
      <c r="E7" s="37" t="s">
        <v>141</v>
      </c>
      <c r="F7" s="37" t="s">
        <v>140</v>
      </c>
      <c r="G7" s="126"/>
      <c r="H7" s="37" t="s">
        <v>141</v>
      </c>
      <c r="I7" s="37" t="s">
        <v>140</v>
      </c>
      <c r="J7" s="126"/>
      <c r="K7" s="37" t="s">
        <v>141</v>
      </c>
      <c r="L7" s="37" t="s">
        <v>140</v>
      </c>
    </row>
    <row r="8" spans="2:12" s="5" customFormat="1" ht="12.75"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</row>
    <row r="9" spans="2:12" ht="12.75">
      <c r="B9" s="57" t="s">
        <v>154</v>
      </c>
      <c r="C9" s="58"/>
      <c r="D9" s="68">
        <f>E9+F9</f>
        <v>180734.90000000002</v>
      </c>
      <c r="E9" s="68">
        <f>E11+E12+E13</f>
        <v>180734.90000000002</v>
      </c>
      <c r="F9" s="68">
        <f>F11+F12+F13</f>
        <v>0</v>
      </c>
      <c r="G9" s="68"/>
      <c r="H9" s="68"/>
      <c r="I9" s="68"/>
      <c r="J9" s="68"/>
      <c r="K9" s="68"/>
      <c r="L9" s="68"/>
    </row>
    <row r="10" spans="2:12" ht="12.75">
      <c r="B10" s="28" t="s">
        <v>21</v>
      </c>
      <c r="C10" s="25"/>
      <c r="D10" s="69"/>
      <c r="E10" s="69"/>
      <c r="F10" s="69"/>
      <c r="G10" s="69"/>
      <c r="H10" s="69"/>
      <c r="I10" s="69"/>
      <c r="J10" s="69"/>
      <c r="K10" s="69"/>
      <c r="L10" s="69"/>
    </row>
    <row r="11" spans="2:12" ht="14.25" customHeight="1">
      <c r="B11" s="25" t="s">
        <v>84</v>
      </c>
      <c r="C11" s="25"/>
      <c r="D11" s="69">
        <f>E11+F11</f>
        <v>43551.95</v>
      </c>
      <c r="E11" s="69">
        <v>43551.95</v>
      </c>
      <c r="F11" s="69"/>
      <c r="G11" s="69">
        <f>H11+I11</f>
        <v>0</v>
      </c>
      <c r="H11" s="69"/>
      <c r="I11" s="69"/>
      <c r="J11" s="69">
        <f>K11+L11</f>
        <v>0</v>
      </c>
      <c r="K11" s="69"/>
      <c r="L11" s="69"/>
    </row>
    <row r="12" spans="2:12" ht="12.75">
      <c r="B12" s="25" t="s">
        <v>85</v>
      </c>
      <c r="C12" s="25"/>
      <c r="D12" s="69">
        <f>E12+F12</f>
        <v>0</v>
      </c>
      <c r="E12" s="69">
        <v>0</v>
      </c>
      <c r="F12" s="69"/>
      <c r="G12" s="69">
        <f>H12+I12</f>
        <v>0</v>
      </c>
      <c r="H12" s="69"/>
      <c r="I12" s="69"/>
      <c r="J12" s="69">
        <f>K12+L12</f>
        <v>0</v>
      </c>
      <c r="K12" s="69"/>
      <c r="L12" s="69"/>
    </row>
    <row r="13" spans="2:12" ht="12.75">
      <c r="B13" s="25" t="s">
        <v>86</v>
      </c>
      <c r="C13" s="25"/>
      <c r="D13" s="69">
        <f>E13+F13</f>
        <v>137182.95</v>
      </c>
      <c r="E13" s="69">
        <v>137182.95</v>
      </c>
      <c r="F13" s="69"/>
      <c r="G13" s="69">
        <f>H13+I13</f>
        <v>0</v>
      </c>
      <c r="H13" s="69"/>
      <c r="I13" s="69"/>
      <c r="J13" s="69">
        <f>K13+L13</f>
        <v>0</v>
      </c>
      <c r="K13" s="69"/>
      <c r="L13" s="69"/>
    </row>
    <row r="14" spans="2:12" ht="12.75">
      <c r="B14" s="57" t="s">
        <v>174</v>
      </c>
      <c r="C14" s="58"/>
      <c r="D14" s="70">
        <f>E14+F14</f>
        <v>52593643.78</v>
      </c>
      <c r="E14" s="70">
        <f>E16+E19+E27+E28+E29+E30+E31</f>
        <v>52593643.78</v>
      </c>
      <c r="F14" s="70">
        <f>F16+F19+F27+F28+F29+F30+F31</f>
        <v>0</v>
      </c>
      <c r="G14" s="70">
        <f>H14+I14</f>
        <v>53383739.96</v>
      </c>
      <c r="H14" s="70">
        <f>H16+H19+H27+H28+H29+H30+H31</f>
        <v>53383739.96</v>
      </c>
      <c r="I14" s="70">
        <f>I16+I19+I27+I28+I29+I30+I31</f>
        <v>0</v>
      </c>
      <c r="J14" s="70">
        <f>K14+L14</f>
        <v>57323595.59</v>
      </c>
      <c r="K14" s="70">
        <f>K16+K19+K27+K28+K29+K30+K31</f>
        <v>57323595.59</v>
      </c>
      <c r="L14" s="70">
        <f>L16+L19+L27+L28+L29+L30+L31</f>
        <v>0</v>
      </c>
    </row>
    <row r="15" spans="2:12" ht="12.75">
      <c r="B15" s="45" t="s">
        <v>21</v>
      </c>
      <c r="C15" s="42"/>
      <c r="D15" s="71"/>
      <c r="E15" s="69"/>
      <c r="F15" s="69"/>
      <c r="G15" s="69"/>
      <c r="H15" s="69"/>
      <c r="I15" s="69"/>
      <c r="J15" s="69"/>
      <c r="K15" s="69"/>
      <c r="L15" s="69"/>
    </row>
    <row r="16" spans="2:12" ht="12.75">
      <c r="B16" s="66" t="s">
        <v>221</v>
      </c>
      <c r="C16" s="63">
        <v>120</v>
      </c>
      <c r="D16" s="72">
        <f>E16+F16</f>
        <v>106087</v>
      </c>
      <c r="E16" s="72">
        <f>E17</f>
        <v>106087</v>
      </c>
      <c r="F16" s="72">
        <f>F17</f>
        <v>0</v>
      </c>
      <c r="G16" s="72">
        <f>H16+I16</f>
        <v>106087</v>
      </c>
      <c r="H16" s="72">
        <f>H17</f>
        <v>106087</v>
      </c>
      <c r="I16" s="72">
        <f>I17</f>
        <v>0</v>
      </c>
      <c r="J16" s="72">
        <f>K16+L16</f>
        <v>106087</v>
      </c>
      <c r="K16" s="72">
        <f>K17</f>
        <v>106087</v>
      </c>
      <c r="L16" s="72">
        <f>L17</f>
        <v>0</v>
      </c>
    </row>
    <row r="17" spans="2:12" ht="12.75">
      <c r="B17" s="42" t="s">
        <v>222</v>
      </c>
      <c r="C17" s="46">
        <v>120</v>
      </c>
      <c r="D17" s="71">
        <f>E17+F17</f>
        <v>106087</v>
      </c>
      <c r="E17" s="69">
        <v>106087</v>
      </c>
      <c r="F17" s="69"/>
      <c r="G17" s="69">
        <f>H17+I17</f>
        <v>106087</v>
      </c>
      <c r="H17" s="69">
        <v>106087</v>
      </c>
      <c r="I17" s="69"/>
      <c r="J17" s="69">
        <f>K17+L17</f>
        <v>106087</v>
      </c>
      <c r="K17" s="69">
        <v>106087</v>
      </c>
      <c r="L17" s="69"/>
    </row>
    <row r="18" spans="2:12" ht="12.75">
      <c r="B18" s="42"/>
      <c r="C18" s="46"/>
      <c r="D18" s="71"/>
      <c r="E18" s="69"/>
      <c r="F18" s="69"/>
      <c r="G18" s="69"/>
      <c r="H18" s="69"/>
      <c r="I18" s="69"/>
      <c r="J18" s="69"/>
      <c r="K18" s="69"/>
      <c r="L18" s="69"/>
    </row>
    <row r="19" spans="2:12" ht="12.75">
      <c r="B19" s="66" t="s">
        <v>175</v>
      </c>
      <c r="C19" s="63">
        <v>130</v>
      </c>
      <c r="D19" s="72">
        <f>E19+F19</f>
        <v>407270</v>
      </c>
      <c r="E19" s="72">
        <f>E21+E22+E23+E24+E25+E26</f>
        <v>407270</v>
      </c>
      <c r="F19" s="72">
        <f>F21+F22+F23+F24+F25+F26</f>
        <v>0</v>
      </c>
      <c r="G19" s="72">
        <f>H19+I19</f>
        <v>407270</v>
      </c>
      <c r="H19" s="72">
        <f>H21+H22+H23+H24+H25+H26</f>
        <v>407270</v>
      </c>
      <c r="I19" s="72">
        <f>I21+I22+I23+I24+I25+I26</f>
        <v>0</v>
      </c>
      <c r="J19" s="72">
        <f>K19+L19</f>
        <v>407270</v>
      </c>
      <c r="K19" s="72">
        <f>K21+K22+K23+K24+K25+K26</f>
        <v>407270</v>
      </c>
      <c r="L19" s="72">
        <f>L21+L22+L23+L24+L25+L26</f>
        <v>0</v>
      </c>
    </row>
    <row r="20" spans="2:12" ht="12.75">
      <c r="B20" s="45" t="s">
        <v>21</v>
      </c>
      <c r="C20" s="46"/>
      <c r="D20" s="71"/>
      <c r="E20" s="69"/>
      <c r="F20" s="69"/>
      <c r="G20" s="69"/>
      <c r="H20" s="69"/>
      <c r="I20" s="69"/>
      <c r="J20" s="69"/>
      <c r="K20" s="69"/>
      <c r="L20" s="69"/>
    </row>
    <row r="21" spans="2:12" ht="12.75">
      <c r="B21" s="99" t="s">
        <v>259</v>
      </c>
      <c r="C21" s="46">
        <v>130</v>
      </c>
      <c r="D21" s="71">
        <f aca="true" t="shared" si="0" ref="D21:D31">E21+F21</f>
        <v>93230</v>
      </c>
      <c r="E21" s="69">
        <v>93230</v>
      </c>
      <c r="F21" s="69"/>
      <c r="G21" s="69">
        <f>H21+I21:I22</f>
        <v>93230</v>
      </c>
      <c r="H21" s="69">
        <v>93230</v>
      </c>
      <c r="I21" s="69"/>
      <c r="J21" s="69">
        <f aca="true" t="shared" si="1" ref="J21:J31">K21+L21</f>
        <v>93230</v>
      </c>
      <c r="K21" s="69">
        <v>93230</v>
      </c>
      <c r="L21" s="69"/>
    </row>
    <row r="22" spans="2:12" ht="12.75">
      <c r="B22" s="99" t="s">
        <v>260</v>
      </c>
      <c r="C22" s="47">
        <v>130</v>
      </c>
      <c r="D22" s="71">
        <f t="shared" si="0"/>
        <v>142300</v>
      </c>
      <c r="E22" s="69">
        <v>142300</v>
      </c>
      <c r="F22" s="69"/>
      <c r="G22" s="69">
        <f>H22+I22:I23</f>
        <v>142300</v>
      </c>
      <c r="H22" s="69">
        <v>142300</v>
      </c>
      <c r="I22" s="69"/>
      <c r="J22" s="69">
        <f t="shared" si="1"/>
        <v>142300</v>
      </c>
      <c r="K22" s="69">
        <v>142300</v>
      </c>
      <c r="L22" s="69"/>
    </row>
    <row r="23" spans="2:12" ht="12.75">
      <c r="B23" s="99" t="s">
        <v>261</v>
      </c>
      <c r="C23" s="47">
        <v>130</v>
      </c>
      <c r="D23" s="71">
        <f t="shared" si="0"/>
        <v>171740</v>
      </c>
      <c r="E23" s="69">
        <v>171740</v>
      </c>
      <c r="F23" s="69"/>
      <c r="G23" s="69">
        <f>H23+I23:I24</f>
        <v>171740</v>
      </c>
      <c r="H23" s="69">
        <v>171740</v>
      </c>
      <c r="I23" s="69"/>
      <c r="J23" s="69">
        <f t="shared" si="1"/>
        <v>171740</v>
      </c>
      <c r="K23" s="69">
        <v>171740</v>
      </c>
      <c r="L23" s="69"/>
    </row>
    <row r="24" spans="2:12" ht="12.75">
      <c r="B24" s="42" t="s">
        <v>223</v>
      </c>
      <c r="C24" s="47">
        <v>130</v>
      </c>
      <c r="D24" s="73">
        <f t="shared" si="0"/>
        <v>0</v>
      </c>
      <c r="E24" s="73"/>
      <c r="F24" s="73"/>
      <c r="G24" s="69">
        <f>H24+I24:I25</f>
        <v>0</v>
      </c>
      <c r="H24" s="69"/>
      <c r="I24" s="69"/>
      <c r="J24" s="69">
        <f t="shared" si="1"/>
        <v>0</v>
      </c>
      <c r="K24" s="69"/>
      <c r="L24" s="69"/>
    </row>
    <row r="25" spans="2:12" ht="12.75">
      <c r="B25" s="42" t="s">
        <v>224</v>
      </c>
      <c r="C25" s="47">
        <v>130</v>
      </c>
      <c r="D25" s="73">
        <f t="shared" si="0"/>
        <v>0</v>
      </c>
      <c r="E25" s="73"/>
      <c r="F25" s="73"/>
      <c r="G25" s="69">
        <f>H25+I25:I26</f>
        <v>0</v>
      </c>
      <c r="H25" s="69"/>
      <c r="I25" s="69"/>
      <c r="J25" s="69">
        <f t="shared" si="1"/>
        <v>0</v>
      </c>
      <c r="K25" s="69"/>
      <c r="L25" s="69"/>
    </row>
    <row r="26" spans="1:12" ht="51.75" customHeight="1">
      <c r="A26" t="s">
        <v>213</v>
      </c>
      <c r="B26" s="48" t="s">
        <v>219</v>
      </c>
      <c r="C26" s="47">
        <v>130</v>
      </c>
      <c r="D26" s="74">
        <f t="shared" si="0"/>
        <v>0</v>
      </c>
      <c r="E26" s="74"/>
      <c r="F26" s="74"/>
      <c r="G26" s="75">
        <f aca="true" t="shared" si="2" ref="G26:G31">H26+I26</f>
        <v>0</v>
      </c>
      <c r="H26" s="75"/>
      <c r="I26" s="75"/>
      <c r="J26" s="75">
        <f t="shared" si="1"/>
        <v>0</v>
      </c>
      <c r="K26" s="75"/>
      <c r="L26" s="75"/>
    </row>
    <row r="27" spans="1:12" ht="25.5">
      <c r="A27" t="s">
        <v>214</v>
      </c>
      <c r="B27" s="42" t="s">
        <v>220</v>
      </c>
      <c r="C27" s="47">
        <v>180</v>
      </c>
      <c r="D27" s="74">
        <f t="shared" si="0"/>
        <v>320250</v>
      </c>
      <c r="E27" s="74">
        <v>320250</v>
      </c>
      <c r="F27" s="76"/>
      <c r="G27" s="75">
        <f t="shared" si="2"/>
        <v>320250</v>
      </c>
      <c r="H27" s="74">
        <v>320250</v>
      </c>
      <c r="I27" s="75"/>
      <c r="J27" s="75">
        <f t="shared" si="1"/>
        <v>320250</v>
      </c>
      <c r="K27" s="74">
        <v>320250</v>
      </c>
      <c r="L27" s="75"/>
    </row>
    <row r="28" spans="1:12" ht="25.5">
      <c r="A28" t="s">
        <v>215</v>
      </c>
      <c r="B28" s="42" t="s">
        <v>84</v>
      </c>
      <c r="C28" s="47">
        <v>180</v>
      </c>
      <c r="D28" s="77">
        <f t="shared" si="0"/>
        <v>48160281</v>
      </c>
      <c r="E28" s="77">
        <v>48160281</v>
      </c>
      <c r="F28" s="77"/>
      <c r="G28" s="77">
        <f t="shared" si="2"/>
        <v>51451607</v>
      </c>
      <c r="H28" s="77">
        <v>51451607</v>
      </c>
      <c r="I28" s="77"/>
      <c r="J28" s="77">
        <f t="shared" si="1"/>
        <v>54390740</v>
      </c>
      <c r="K28" s="77">
        <v>54390740</v>
      </c>
      <c r="L28" s="77"/>
    </row>
    <row r="29" spans="2:12" ht="12.75">
      <c r="B29" s="42" t="s">
        <v>177</v>
      </c>
      <c r="C29" s="46">
        <v>180</v>
      </c>
      <c r="D29" s="77">
        <f t="shared" si="0"/>
        <v>3599755.78</v>
      </c>
      <c r="E29" s="77">
        <v>3599755.78</v>
      </c>
      <c r="F29" s="77"/>
      <c r="G29" s="77">
        <f t="shared" si="2"/>
        <v>1098525.96</v>
      </c>
      <c r="H29" s="77">
        <v>1098525.96</v>
      </c>
      <c r="I29" s="77"/>
      <c r="J29" s="77">
        <f t="shared" si="1"/>
        <v>2099248.59</v>
      </c>
      <c r="K29" s="77">
        <v>2099248.59</v>
      </c>
      <c r="L29" s="77"/>
    </row>
    <row r="30" spans="1:12" ht="12.75">
      <c r="A30" t="s">
        <v>230</v>
      </c>
      <c r="B30" s="25" t="s">
        <v>166</v>
      </c>
      <c r="C30" s="29">
        <v>180</v>
      </c>
      <c r="D30" s="78">
        <f t="shared" si="0"/>
        <v>0</v>
      </c>
      <c r="E30" s="78"/>
      <c r="F30" s="78"/>
      <c r="G30" s="78">
        <f t="shared" si="2"/>
        <v>0</v>
      </c>
      <c r="H30" s="78"/>
      <c r="I30" s="78"/>
      <c r="J30" s="78">
        <f t="shared" si="1"/>
        <v>0</v>
      </c>
      <c r="K30" s="78"/>
      <c r="L30" s="78"/>
    </row>
    <row r="31" spans="1:12" ht="12.75">
      <c r="A31" t="s">
        <v>231</v>
      </c>
      <c r="B31" s="61" t="s">
        <v>87</v>
      </c>
      <c r="C31" s="63">
        <v>400</v>
      </c>
      <c r="D31" s="72">
        <f t="shared" si="0"/>
        <v>0</v>
      </c>
      <c r="E31" s="72">
        <f>E33+E34+E35+E36</f>
        <v>0</v>
      </c>
      <c r="F31" s="72">
        <f>F33+F34+F35+F36</f>
        <v>0</v>
      </c>
      <c r="G31" s="72">
        <f t="shared" si="2"/>
        <v>0</v>
      </c>
      <c r="H31" s="72">
        <f>H33+H34+H35+H36</f>
        <v>0</v>
      </c>
      <c r="I31" s="72">
        <f>I33+I34+I35+I36</f>
        <v>0</v>
      </c>
      <c r="J31" s="72">
        <f t="shared" si="1"/>
        <v>0</v>
      </c>
      <c r="K31" s="72">
        <f>K33+K34+K35+K36</f>
        <v>0</v>
      </c>
      <c r="L31" s="72">
        <f>L33+L34+L35+L36</f>
        <v>0</v>
      </c>
    </row>
    <row r="32" spans="2:12" ht="12.75">
      <c r="B32" s="31" t="s">
        <v>21</v>
      </c>
      <c r="C32" s="29" t="s">
        <v>88</v>
      </c>
      <c r="D32" s="69"/>
      <c r="E32" s="69"/>
      <c r="F32" s="69"/>
      <c r="G32" s="69"/>
      <c r="H32" s="69"/>
      <c r="I32" s="69"/>
      <c r="J32" s="69"/>
      <c r="K32" s="69"/>
      <c r="L32" s="69"/>
    </row>
    <row r="33" spans="2:12" ht="12.75">
      <c r="B33" s="30" t="s">
        <v>176</v>
      </c>
      <c r="C33" s="29" t="s">
        <v>88</v>
      </c>
      <c r="D33" s="69"/>
      <c r="E33" s="69"/>
      <c r="F33" s="69"/>
      <c r="G33" s="69"/>
      <c r="H33" s="69"/>
      <c r="I33" s="69"/>
      <c r="J33" s="69"/>
      <c r="K33" s="69"/>
      <c r="L33" s="69"/>
    </row>
    <row r="34" spans="2:12" ht="12.75">
      <c r="B34" s="30" t="s">
        <v>89</v>
      </c>
      <c r="C34" s="29" t="s">
        <v>88</v>
      </c>
      <c r="D34" s="69"/>
      <c r="E34" s="69"/>
      <c r="F34" s="69"/>
      <c r="G34" s="69"/>
      <c r="H34" s="69"/>
      <c r="I34" s="69"/>
      <c r="J34" s="69"/>
      <c r="K34" s="69"/>
      <c r="L34" s="69"/>
    </row>
    <row r="35" spans="2:12" ht="12.75">
      <c r="B35" s="30" t="s">
        <v>142</v>
      </c>
      <c r="C35" s="29" t="s">
        <v>88</v>
      </c>
      <c r="D35" s="69"/>
      <c r="E35" s="69"/>
      <c r="F35" s="69"/>
      <c r="G35" s="69"/>
      <c r="H35" s="69"/>
      <c r="I35" s="69"/>
      <c r="J35" s="69"/>
      <c r="K35" s="69"/>
      <c r="L35" s="69"/>
    </row>
    <row r="36" spans="2:12" ht="12.75">
      <c r="B36" s="30" t="s">
        <v>143</v>
      </c>
      <c r="C36" s="29" t="s">
        <v>88</v>
      </c>
      <c r="D36" s="69"/>
      <c r="E36" s="69"/>
      <c r="F36" s="69"/>
      <c r="G36" s="69"/>
      <c r="H36" s="69"/>
      <c r="I36" s="69"/>
      <c r="J36" s="69"/>
      <c r="K36" s="69"/>
      <c r="L36" s="69"/>
    </row>
    <row r="37" spans="2:12" ht="12.75">
      <c r="B37" s="59" t="s">
        <v>178</v>
      </c>
      <c r="C37" s="60"/>
      <c r="D37" s="79">
        <f>E37+F37</f>
        <v>52774378.68</v>
      </c>
      <c r="E37" s="79">
        <f>E39+E67+E95</f>
        <v>52774378.68</v>
      </c>
      <c r="F37" s="79">
        <f>F39+F67+F95</f>
        <v>0</v>
      </c>
      <c r="G37" s="79">
        <f>H37+I37</f>
        <v>53383739.96</v>
      </c>
      <c r="H37" s="79">
        <f>H39+H67+H95</f>
        <v>53383739.96</v>
      </c>
      <c r="I37" s="79">
        <f>I39+I67+I95</f>
        <v>0</v>
      </c>
      <c r="J37" s="79">
        <f>K37+L37</f>
        <v>57323595.59</v>
      </c>
      <c r="K37" s="79">
        <f>K39+K67+K95</f>
        <v>57323595.59</v>
      </c>
      <c r="L37" s="79">
        <f>L39+L67+L95</f>
        <v>0</v>
      </c>
    </row>
    <row r="38" spans="2:12" ht="12.75">
      <c r="B38" s="30" t="s">
        <v>21</v>
      </c>
      <c r="C38" s="2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25.5">
      <c r="A39" s="44" t="s">
        <v>216</v>
      </c>
      <c r="B39" s="34" t="s">
        <v>167</v>
      </c>
      <c r="C39" s="29">
        <v>241</v>
      </c>
      <c r="D39" s="80">
        <f>E39+F39</f>
        <v>48203832.949999996</v>
      </c>
      <c r="E39" s="80">
        <f>E40+E45+E53+E56+E60+E61</f>
        <v>48203832.949999996</v>
      </c>
      <c r="F39" s="80">
        <f>F40+F45+F53+F56+F60+F61</f>
        <v>0</v>
      </c>
      <c r="G39" s="80">
        <f>H39+I39</f>
        <v>51451607</v>
      </c>
      <c r="H39" s="80">
        <f>H40+H45+H53+H56+H60+H61</f>
        <v>51451607</v>
      </c>
      <c r="I39" s="80">
        <f>I40+I45+I53+I56+I60+I61</f>
        <v>0</v>
      </c>
      <c r="J39" s="80">
        <f>K39+L39</f>
        <v>54390740</v>
      </c>
      <c r="K39" s="80">
        <f>K40+K45+K53+K56+K60+K61</f>
        <v>54390740</v>
      </c>
      <c r="L39" s="80">
        <f>L40+L45+L53+L56+L60+L61</f>
        <v>0</v>
      </c>
    </row>
    <row r="40" spans="2:12" ht="25.5">
      <c r="B40" s="61" t="s">
        <v>159</v>
      </c>
      <c r="C40" s="62"/>
      <c r="D40" s="81">
        <f>E40+F40</f>
        <v>39925417.66</v>
      </c>
      <c r="E40" s="81">
        <f>E42+E43+E44</f>
        <v>39925417.66</v>
      </c>
      <c r="F40" s="81">
        <f>F42+F43+F44</f>
        <v>0</v>
      </c>
      <c r="G40" s="81">
        <f>H40+I40</f>
        <v>42493711</v>
      </c>
      <c r="H40" s="81">
        <f>H42+H43+H44</f>
        <v>42493711</v>
      </c>
      <c r="I40" s="81">
        <f>I42+I43+I44</f>
        <v>0</v>
      </c>
      <c r="J40" s="81">
        <f>K40+L40</f>
        <v>44409199</v>
      </c>
      <c r="K40" s="81">
        <f>K42+K43+K44</f>
        <v>44409199</v>
      </c>
      <c r="L40" s="81">
        <f>L42+L43+L44</f>
        <v>0</v>
      </c>
    </row>
    <row r="41" spans="2:12" ht="12.75">
      <c r="B41" s="31" t="s">
        <v>27</v>
      </c>
      <c r="C41" s="29"/>
      <c r="D41" s="69"/>
      <c r="E41" s="69"/>
      <c r="F41" s="69"/>
      <c r="G41" s="69"/>
      <c r="H41" s="69"/>
      <c r="I41" s="69"/>
      <c r="J41" s="69"/>
      <c r="K41" s="69"/>
      <c r="L41" s="69"/>
    </row>
    <row r="42" spans="2:12" ht="12.75">
      <c r="B42" s="30" t="s">
        <v>179</v>
      </c>
      <c r="C42" s="29"/>
      <c r="D42" s="82">
        <f>E42+F42</f>
        <v>30314782</v>
      </c>
      <c r="E42" s="82">
        <v>30314782</v>
      </c>
      <c r="F42" s="82"/>
      <c r="G42" s="82">
        <f>H42+I42</f>
        <v>32318593</v>
      </c>
      <c r="H42" s="82">
        <v>32318593</v>
      </c>
      <c r="I42" s="82"/>
      <c r="J42" s="82">
        <f>K42+L42</f>
        <v>33789851</v>
      </c>
      <c r="K42" s="82">
        <v>33789851</v>
      </c>
      <c r="L42" s="82"/>
    </row>
    <row r="43" spans="2:12" ht="12.75">
      <c r="B43" s="30" t="s">
        <v>180</v>
      </c>
      <c r="C43" s="29"/>
      <c r="D43" s="82">
        <f>E43+F43</f>
        <v>421855.9</v>
      </c>
      <c r="E43" s="82">
        <f>416747+5108.9</f>
        <v>421855.9</v>
      </c>
      <c r="F43" s="82"/>
      <c r="G43" s="82">
        <f>H43+I43</f>
        <v>416586</v>
      </c>
      <c r="H43" s="82">
        <v>416586</v>
      </c>
      <c r="I43" s="82"/>
      <c r="J43" s="82">
        <f>K43+L43</f>
        <v>416580</v>
      </c>
      <c r="K43" s="82">
        <v>416580</v>
      </c>
      <c r="L43" s="82"/>
    </row>
    <row r="44" spans="2:12" ht="12.75">
      <c r="B44" s="30" t="s">
        <v>181</v>
      </c>
      <c r="C44" s="29"/>
      <c r="D44" s="82">
        <f>E44+F44</f>
        <v>9188779.76</v>
      </c>
      <c r="E44" s="82">
        <f>9153472+2043.24+33264.52</f>
        <v>9188779.76</v>
      </c>
      <c r="F44" s="82"/>
      <c r="G44" s="82">
        <f>H44+I44</f>
        <v>9758532</v>
      </c>
      <c r="H44" s="82">
        <v>9758532</v>
      </c>
      <c r="I44" s="82"/>
      <c r="J44" s="82">
        <f>K44+L44</f>
        <v>10202768</v>
      </c>
      <c r="K44" s="82">
        <v>10202768</v>
      </c>
      <c r="L44" s="82"/>
    </row>
    <row r="45" spans="2:12" ht="12.75">
      <c r="B45" s="61" t="s">
        <v>168</v>
      </c>
      <c r="C45" s="63"/>
      <c r="D45" s="72">
        <f>E45+F45</f>
        <v>6549310.05</v>
      </c>
      <c r="E45" s="72">
        <f>E47+E48+E49+E50+E51+E52+E53</f>
        <v>6549310.05</v>
      </c>
      <c r="F45" s="72">
        <f>F47+F48+F49+F50+F51+F52+F53</f>
        <v>0</v>
      </c>
      <c r="G45" s="72">
        <f>H45+I45</f>
        <v>7288208</v>
      </c>
      <c r="H45" s="72">
        <f>H47+H48+H49+H50+H51+H52+H53</f>
        <v>7288208</v>
      </c>
      <c r="I45" s="72">
        <f>I47+I48+I49+I50+I51+I52+I53</f>
        <v>0</v>
      </c>
      <c r="J45" s="72">
        <f>K45+L45</f>
        <v>8295485</v>
      </c>
      <c r="K45" s="72">
        <f>K47+K48+K49+K50+K51+K52+K53</f>
        <v>8295485</v>
      </c>
      <c r="L45" s="72">
        <f>L47+L48+L49+L50+L51+L52+L53</f>
        <v>0</v>
      </c>
    </row>
    <row r="46" spans="2:12" ht="12.75">
      <c r="B46" s="35" t="s">
        <v>27</v>
      </c>
      <c r="C46" s="33"/>
      <c r="D46" s="83"/>
      <c r="E46" s="83"/>
      <c r="F46" s="83"/>
      <c r="G46" s="83"/>
      <c r="H46" s="83"/>
      <c r="I46" s="83"/>
      <c r="J46" s="83"/>
      <c r="K46" s="83"/>
      <c r="L46" s="83"/>
    </row>
    <row r="47" spans="2:12" ht="12.75">
      <c r="B47" s="30" t="s">
        <v>182</v>
      </c>
      <c r="C47" s="29"/>
      <c r="D47" s="82">
        <f>E47+F47</f>
        <v>58030</v>
      </c>
      <c r="E47" s="82">
        <v>58030</v>
      </c>
      <c r="F47" s="82"/>
      <c r="G47" s="82">
        <f>H47+I47</f>
        <v>70300</v>
      </c>
      <c r="H47" s="82">
        <v>70300</v>
      </c>
      <c r="I47" s="82"/>
      <c r="J47" s="82">
        <f>K47+L47</f>
        <v>72263</v>
      </c>
      <c r="K47" s="82">
        <v>72263</v>
      </c>
      <c r="L47" s="82"/>
    </row>
    <row r="48" spans="2:12" ht="12.75">
      <c r="B48" s="30" t="s">
        <v>169</v>
      </c>
      <c r="C48" s="29"/>
      <c r="D48" s="82">
        <f>E48+F48</f>
        <v>15124</v>
      </c>
      <c r="E48" s="82">
        <v>15124</v>
      </c>
      <c r="F48" s="82"/>
      <c r="G48" s="82">
        <f>H48+I48</f>
        <v>14129</v>
      </c>
      <c r="H48" s="82">
        <v>14129</v>
      </c>
      <c r="I48" s="82"/>
      <c r="J48" s="82">
        <f>K48+L48</f>
        <v>14091</v>
      </c>
      <c r="K48" s="82">
        <v>14091</v>
      </c>
      <c r="L48" s="82"/>
    </row>
    <row r="49" spans="2:12" ht="12.75">
      <c r="B49" s="30" t="s">
        <v>161</v>
      </c>
      <c r="C49" s="29"/>
      <c r="D49" s="82">
        <f>E49+F49</f>
        <v>5289542</v>
      </c>
      <c r="E49" s="82">
        <v>5289542</v>
      </c>
      <c r="F49" s="82"/>
      <c r="G49" s="82">
        <f>H49+I49</f>
        <v>5878576</v>
      </c>
      <c r="H49" s="82">
        <v>5878576</v>
      </c>
      <c r="I49" s="82"/>
      <c r="J49" s="82">
        <f>K49+L49</f>
        <v>6857948</v>
      </c>
      <c r="K49" s="82">
        <v>6857948</v>
      </c>
      <c r="L49" s="82"/>
    </row>
    <row r="50" spans="2:12" ht="12.75">
      <c r="B50" s="30" t="s">
        <v>144</v>
      </c>
      <c r="C50" s="33"/>
      <c r="D50" s="83">
        <v>0</v>
      </c>
      <c r="E50" s="83"/>
      <c r="F50" s="83"/>
      <c r="G50" s="83">
        <v>0</v>
      </c>
      <c r="H50" s="83"/>
      <c r="I50" s="83"/>
      <c r="J50" s="83">
        <v>0</v>
      </c>
      <c r="K50" s="83"/>
      <c r="L50" s="83"/>
    </row>
    <row r="51" spans="2:12" ht="12.75">
      <c r="B51" s="30" t="s">
        <v>145</v>
      </c>
      <c r="C51" s="33"/>
      <c r="D51" s="82">
        <f>E51+F51</f>
        <v>347951.58</v>
      </c>
      <c r="E51" s="82">
        <f>345037+1954.9+959.68</f>
        <v>347951.58</v>
      </c>
      <c r="F51" s="82"/>
      <c r="G51" s="82">
        <f>H51+I51</f>
        <v>408646</v>
      </c>
      <c r="H51" s="82">
        <v>408646</v>
      </c>
      <c r="I51" s="82"/>
      <c r="J51" s="82">
        <f>K51+L51</f>
        <v>419096</v>
      </c>
      <c r="K51" s="82">
        <v>419096</v>
      </c>
      <c r="L51" s="82"/>
    </row>
    <row r="52" spans="2:12" ht="12.75">
      <c r="B52" s="64" t="s">
        <v>146</v>
      </c>
      <c r="C52" s="46"/>
      <c r="D52" s="84">
        <f>E52+F52</f>
        <v>838662.47</v>
      </c>
      <c r="E52" s="84">
        <f>838658+4.47</f>
        <v>838662.47</v>
      </c>
      <c r="F52" s="84"/>
      <c r="G52" s="84">
        <f>H52+I52</f>
        <v>916557</v>
      </c>
      <c r="H52" s="84">
        <v>916557</v>
      </c>
      <c r="I52" s="84"/>
      <c r="J52" s="84">
        <f>K52+L52</f>
        <v>932087</v>
      </c>
      <c r="K52" s="84">
        <v>932087</v>
      </c>
      <c r="L52" s="84"/>
    </row>
    <row r="53" spans="2:12" ht="13.5" customHeight="1">
      <c r="B53" s="61" t="s">
        <v>150</v>
      </c>
      <c r="C53" s="62"/>
      <c r="D53" s="85">
        <f>E53+F53</f>
        <v>0</v>
      </c>
      <c r="E53" s="85">
        <f>E55</f>
        <v>0</v>
      </c>
      <c r="F53" s="85">
        <f>F55</f>
        <v>0</v>
      </c>
      <c r="G53" s="85">
        <f>H53+I53</f>
        <v>0</v>
      </c>
      <c r="H53" s="85">
        <f>H55</f>
        <v>0</v>
      </c>
      <c r="I53" s="85">
        <f>I55</f>
        <v>0</v>
      </c>
      <c r="J53" s="85">
        <f>K53+L53</f>
        <v>0</v>
      </c>
      <c r="K53" s="85">
        <f>K55</f>
        <v>0</v>
      </c>
      <c r="L53" s="85">
        <f>L55</f>
        <v>0</v>
      </c>
    </row>
    <row r="54" spans="2:12" ht="12.75">
      <c r="B54" s="31" t="s">
        <v>27</v>
      </c>
      <c r="C54" s="29"/>
      <c r="D54" s="69"/>
      <c r="E54" s="69"/>
      <c r="F54" s="69"/>
      <c r="G54" s="69"/>
      <c r="H54" s="69"/>
      <c r="I54" s="69"/>
      <c r="J54" s="69"/>
      <c r="K54" s="69"/>
      <c r="L54" s="69"/>
    </row>
    <row r="55" spans="2:12" ht="25.5">
      <c r="B55" s="30" t="s">
        <v>90</v>
      </c>
      <c r="C55" s="29"/>
      <c r="D55" s="69">
        <f>E55+F55</f>
        <v>0</v>
      </c>
      <c r="E55" s="69"/>
      <c r="F55" s="69"/>
      <c r="G55" s="69">
        <f>H55+I55</f>
        <v>0</v>
      </c>
      <c r="H55" s="69"/>
      <c r="I55" s="69"/>
      <c r="J55" s="69">
        <f>K55+L55</f>
        <v>0</v>
      </c>
      <c r="K55" s="69"/>
      <c r="L55" s="69"/>
    </row>
    <row r="56" spans="2:12" ht="12.75">
      <c r="B56" s="61" t="s">
        <v>163</v>
      </c>
      <c r="C56" s="63"/>
      <c r="D56" s="72">
        <f>E56+F56</f>
        <v>0</v>
      </c>
      <c r="E56" s="72">
        <f>E58+E59</f>
        <v>0</v>
      </c>
      <c r="F56" s="72">
        <f>F58+F59</f>
        <v>0</v>
      </c>
      <c r="G56" s="72">
        <f>H56+I56</f>
        <v>0</v>
      </c>
      <c r="H56" s="72">
        <f>H58+H59</f>
        <v>0</v>
      </c>
      <c r="I56" s="72">
        <f>I58+I59</f>
        <v>0</v>
      </c>
      <c r="J56" s="72">
        <f>K56+L56</f>
        <v>0</v>
      </c>
      <c r="K56" s="72">
        <f>K58+K59</f>
        <v>0</v>
      </c>
      <c r="L56" s="72">
        <f>L58+L59</f>
        <v>0</v>
      </c>
    </row>
    <row r="57" spans="2:12" ht="12.75">
      <c r="B57" s="31" t="s">
        <v>27</v>
      </c>
      <c r="C57" s="29"/>
      <c r="D57" s="69"/>
      <c r="E57" s="69"/>
      <c r="F57" s="69"/>
      <c r="G57" s="69"/>
      <c r="H57" s="69"/>
      <c r="I57" s="69"/>
      <c r="J57" s="69"/>
      <c r="K57" s="69"/>
      <c r="L57" s="69"/>
    </row>
    <row r="58" spans="2:12" ht="12.75">
      <c r="B58" s="30" t="s">
        <v>147</v>
      </c>
      <c r="C58" s="33"/>
      <c r="D58" s="69">
        <f>E58+F58</f>
        <v>0</v>
      </c>
      <c r="E58" s="69"/>
      <c r="F58" s="69"/>
      <c r="G58" s="69">
        <f>H58+I58</f>
        <v>0</v>
      </c>
      <c r="H58" s="69"/>
      <c r="I58" s="69"/>
      <c r="J58" s="69">
        <f>K58+L58</f>
        <v>0</v>
      </c>
      <c r="K58" s="69"/>
      <c r="L58" s="69"/>
    </row>
    <row r="59" spans="2:12" ht="25.5">
      <c r="B59" s="30" t="s">
        <v>148</v>
      </c>
      <c r="C59" s="33"/>
      <c r="D59" s="69">
        <f>E59+F59</f>
        <v>0</v>
      </c>
      <c r="E59" s="69"/>
      <c r="F59" s="69"/>
      <c r="G59" s="69">
        <f>H59+I59</f>
        <v>0</v>
      </c>
      <c r="H59" s="69"/>
      <c r="I59" s="69"/>
      <c r="J59" s="69">
        <f>K59+L59</f>
        <v>0</v>
      </c>
      <c r="K59" s="69"/>
      <c r="L59" s="69"/>
    </row>
    <row r="60" spans="2:12" ht="12.75">
      <c r="B60" s="30" t="s">
        <v>170</v>
      </c>
      <c r="C60" s="29"/>
      <c r="D60" s="69">
        <f>E60+F60</f>
        <v>63536</v>
      </c>
      <c r="E60" s="82">
        <v>63536</v>
      </c>
      <c r="F60" s="69"/>
      <c r="G60" s="69">
        <f>H60+I60</f>
        <v>61773</v>
      </c>
      <c r="H60" s="82">
        <v>61773</v>
      </c>
      <c r="I60" s="69"/>
      <c r="J60" s="69">
        <f>K60+L60</f>
        <v>61688</v>
      </c>
      <c r="K60" s="82">
        <v>61688</v>
      </c>
      <c r="L60" s="69"/>
    </row>
    <row r="61" spans="2:12" ht="12.75">
      <c r="B61" s="61" t="s">
        <v>155</v>
      </c>
      <c r="C61" s="62"/>
      <c r="D61" s="72">
        <f>E61+F61</f>
        <v>1665569.24</v>
      </c>
      <c r="E61" s="81">
        <f>E63+E64+E65+E66</f>
        <v>1665569.24</v>
      </c>
      <c r="F61" s="81">
        <f>F63+F64+F65+F66</f>
        <v>0</v>
      </c>
      <c r="G61" s="81">
        <f>H61+I61</f>
        <v>1607915</v>
      </c>
      <c r="H61" s="81">
        <f>H63+H64+H65+H66</f>
        <v>1607915</v>
      </c>
      <c r="I61" s="81">
        <f>I63+I64+I65+I66</f>
        <v>0</v>
      </c>
      <c r="J61" s="81">
        <f>K61+L61</f>
        <v>1624368</v>
      </c>
      <c r="K61" s="81">
        <f>K63+K64+K65+K66</f>
        <v>1624368</v>
      </c>
      <c r="L61" s="81">
        <f>L63+L64+L65+L66</f>
        <v>0</v>
      </c>
    </row>
    <row r="62" spans="2:12" ht="12.75">
      <c r="B62" s="35" t="s">
        <v>27</v>
      </c>
      <c r="C62" s="33"/>
      <c r="D62" s="69"/>
      <c r="E62" s="83"/>
      <c r="F62" s="83"/>
      <c r="G62" s="83"/>
      <c r="H62" s="83"/>
      <c r="I62" s="83"/>
      <c r="J62" s="83"/>
      <c r="K62" s="83"/>
      <c r="L62" s="83"/>
    </row>
    <row r="63" spans="2:12" ht="12.75">
      <c r="B63" s="30" t="s">
        <v>149</v>
      </c>
      <c r="C63" s="33"/>
      <c r="D63" s="82">
        <f aca="true" t="shared" si="3" ref="D63:D68">E63+F63</f>
        <v>1473614</v>
      </c>
      <c r="E63" s="82">
        <v>1473614</v>
      </c>
      <c r="F63" s="82"/>
      <c r="G63" s="82">
        <f aca="true" t="shared" si="4" ref="G63:G68">H63+I63</f>
        <v>1382185</v>
      </c>
      <c r="H63" s="82">
        <v>1382185</v>
      </c>
      <c r="I63" s="82"/>
      <c r="J63" s="82">
        <f aca="true" t="shared" si="5" ref="J63:J68">K63+L63</f>
        <v>1388620</v>
      </c>
      <c r="K63" s="82">
        <v>1388620</v>
      </c>
      <c r="L63" s="82"/>
    </row>
    <row r="64" spans="2:12" ht="12.75">
      <c r="B64" s="30" t="s">
        <v>156</v>
      </c>
      <c r="C64" s="33"/>
      <c r="D64" s="83">
        <f t="shared" si="3"/>
        <v>0</v>
      </c>
      <c r="E64" s="83"/>
      <c r="F64" s="83"/>
      <c r="G64" s="83">
        <f t="shared" si="4"/>
        <v>0</v>
      </c>
      <c r="H64" s="83"/>
      <c r="I64" s="83"/>
      <c r="J64" s="83">
        <f t="shared" si="5"/>
        <v>0</v>
      </c>
      <c r="K64" s="83"/>
      <c r="L64" s="83"/>
    </row>
    <row r="65" spans="2:12" ht="25.5">
      <c r="B65" s="30" t="s">
        <v>151</v>
      </c>
      <c r="C65" s="33"/>
      <c r="D65" s="83">
        <f t="shared" si="3"/>
        <v>0</v>
      </c>
      <c r="E65" s="83"/>
      <c r="F65" s="83"/>
      <c r="G65" s="83">
        <f t="shared" si="4"/>
        <v>0</v>
      </c>
      <c r="H65" s="83"/>
      <c r="I65" s="83"/>
      <c r="J65" s="83">
        <f t="shared" si="5"/>
        <v>0</v>
      </c>
      <c r="K65" s="83"/>
      <c r="L65" s="83"/>
    </row>
    <row r="66" spans="2:12" ht="12.75">
      <c r="B66" s="30" t="s">
        <v>157</v>
      </c>
      <c r="C66" s="29"/>
      <c r="D66" s="82">
        <f t="shared" si="3"/>
        <v>191955.24</v>
      </c>
      <c r="E66" s="82">
        <f>191739+216.24</f>
        <v>191955.24</v>
      </c>
      <c r="F66" s="82"/>
      <c r="G66" s="82">
        <f t="shared" si="4"/>
        <v>225730</v>
      </c>
      <c r="H66" s="82">
        <v>225730</v>
      </c>
      <c r="I66" s="82"/>
      <c r="J66" s="82">
        <f t="shared" si="5"/>
        <v>235748</v>
      </c>
      <c r="K66" s="82">
        <v>235748</v>
      </c>
      <c r="L66" s="82"/>
    </row>
    <row r="67" spans="1:12" ht="21.75" customHeight="1">
      <c r="A67" t="s">
        <v>213</v>
      </c>
      <c r="B67" s="32" t="s">
        <v>158</v>
      </c>
      <c r="C67" s="29">
        <v>241</v>
      </c>
      <c r="D67" s="86">
        <f t="shared" si="3"/>
        <v>3599755.78</v>
      </c>
      <c r="E67" s="80">
        <f>E68+E73+E81+E84+E88+E89</f>
        <v>3599755.78</v>
      </c>
      <c r="F67" s="80">
        <f>F68+F73+F81+F84+F88+F89</f>
        <v>0</v>
      </c>
      <c r="G67" s="86">
        <f t="shared" si="4"/>
        <v>1098525.96</v>
      </c>
      <c r="H67" s="80">
        <f>H68+H73+H81+H84+H88+H89</f>
        <v>1098525.96</v>
      </c>
      <c r="I67" s="80">
        <f>I68+I73+I81+I84+I88+I89</f>
        <v>0</v>
      </c>
      <c r="J67" s="86">
        <f t="shared" si="5"/>
        <v>2099248.59</v>
      </c>
      <c r="K67" s="80">
        <f>K68+K73+K81+K84+K88+K89</f>
        <v>2099248.59</v>
      </c>
      <c r="L67" s="80">
        <f>L68+L73+L81+L84+L88+L89</f>
        <v>0</v>
      </c>
    </row>
    <row r="68" spans="1:12" ht="25.5">
      <c r="A68" t="s">
        <v>214</v>
      </c>
      <c r="B68" s="61" t="s">
        <v>159</v>
      </c>
      <c r="C68" s="62"/>
      <c r="D68" s="81">
        <f t="shared" si="3"/>
        <v>17378</v>
      </c>
      <c r="E68" s="81">
        <f>E70+E71+E72</f>
        <v>17378</v>
      </c>
      <c r="F68" s="81">
        <f>F70+F71+F72</f>
        <v>0</v>
      </c>
      <c r="G68" s="81">
        <f t="shared" si="4"/>
        <v>18072.96</v>
      </c>
      <c r="H68" s="81">
        <f>H70+H71+H72</f>
        <v>18072.96</v>
      </c>
      <c r="I68" s="81">
        <f>I70+I71+I72</f>
        <v>0</v>
      </c>
      <c r="J68" s="81">
        <f t="shared" si="5"/>
        <v>18795.59</v>
      </c>
      <c r="K68" s="81">
        <f>K70+K71+K72</f>
        <v>18795.59</v>
      </c>
      <c r="L68" s="81">
        <f>L70+L71+L72</f>
        <v>0</v>
      </c>
    </row>
    <row r="69" spans="1:12" ht="12.75">
      <c r="A69" t="s">
        <v>215</v>
      </c>
      <c r="B69" s="31" t="s">
        <v>27</v>
      </c>
      <c r="C69" s="29"/>
      <c r="D69" s="69"/>
      <c r="E69" s="69"/>
      <c r="F69" s="69"/>
      <c r="G69" s="69"/>
      <c r="H69" s="69"/>
      <c r="I69" s="69"/>
      <c r="J69" s="69"/>
      <c r="K69" s="69"/>
      <c r="L69" s="69"/>
    </row>
    <row r="70" spans="2:12" ht="12.75">
      <c r="B70" s="30" t="s">
        <v>179</v>
      </c>
      <c r="C70" s="29"/>
      <c r="D70" s="82">
        <f>E70+F70</f>
        <v>13347</v>
      </c>
      <c r="E70" s="82">
        <v>13347</v>
      </c>
      <c r="F70" s="82"/>
      <c r="G70" s="82">
        <f>H70+I70</f>
        <v>13880.79</v>
      </c>
      <c r="H70" s="82">
        <v>13880.79</v>
      </c>
      <c r="I70" s="82"/>
      <c r="J70" s="82">
        <f>K70+L70</f>
        <v>14435.89</v>
      </c>
      <c r="K70" s="82">
        <v>14435.89</v>
      </c>
      <c r="L70" s="82"/>
    </row>
    <row r="71" spans="2:12" ht="12.75">
      <c r="B71" s="30" t="s">
        <v>180</v>
      </c>
      <c r="C71" s="29"/>
      <c r="D71" s="82">
        <f>E71+F71</f>
        <v>0</v>
      </c>
      <c r="E71" s="82"/>
      <c r="F71" s="82"/>
      <c r="G71" s="82">
        <f>H71+I71</f>
        <v>0</v>
      </c>
      <c r="H71" s="82"/>
      <c r="I71" s="82"/>
      <c r="J71" s="82">
        <f>K71+L71</f>
        <v>0</v>
      </c>
      <c r="K71" s="82"/>
      <c r="L71" s="82"/>
    </row>
    <row r="72" spans="2:12" ht="12.75">
      <c r="B72" s="30" t="s">
        <v>181</v>
      </c>
      <c r="C72" s="29"/>
      <c r="D72" s="82">
        <f>E72+F72</f>
        <v>4031</v>
      </c>
      <c r="E72" s="82">
        <v>4031</v>
      </c>
      <c r="F72" s="82"/>
      <c r="G72" s="82">
        <f>H72+I72</f>
        <v>4192.17</v>
      </c>
      <c r="H72" s="82">
        <v>4192.17</v>
      </c>
      <c r="I72" s="82"/>
      <c r="J72" s="82">
        <f>K72+L72</f>
        <v>4359.7</v>
      </c>
      <c r="K72" s="82">
        <v>4359.7</v>
      </c>
      <c r="L72" s="82"/>
    </row>
    <row r="73" spans="2:12" ht="12.75">
      <c r="B73" s="61" t="s">
        <v>168</v>
      </c>
      <c r="C73" s="63"/>
      <c r="D73" s="72">
        <f>E73+F73</f>
        <v>3502377.78</v>
      </c>
      <c r="E73" s="72">
        <f>E75+E76+E77+E78+E79+E80+E81</f>
        <v>3502377.78</v>
      </c>
      <c r="F73" s="72">
        <f>F75+F76+F77+F78+F79+F80+F81</f>
        <v>0</v>
      </c>
      <c r="G73" s="72">
        <f>H73+I73</f>
        <v>1000453</v>
      </c>
      <c r="H73" s="72">
        <f>H75+H76+H77+H78+H79+H80+H81</f>
        <v>1000453</v>
      </c>
      <c r="I73" s="72">
        <f>I75+I76+I77+I78+I79+I80+I81</f>
        <v>0</v>
      </c>
      <c r="J73" s="72">
        <f>K73+L73</f>
        <v>2000453</v>
      </c>
      <c r="K73" s="72">
        <f>K75+K76+K77+K78+K79+K80+K81</f>
        <v>2000453</v>
      </c>
      <c r="L73" s="72">
        <f>L75+L76+L77+L78+L79+L80+L81</f>
        <v>0</v>
      </c>
    </row>
    <row r="74" spans="2:12" ht="12.75">
      <c r="B74" s="35" t="s">
        <v>27</v>
      </c>
      <c r="C74" s="33"/>
      <c r="D74" s="83"/>
      <c r="E74" s="83"/>
      <c r="F74" s="83"/>
      <c r="G74" s="83"/>
      <c r="H74" s="83"/>
      <c r="I74" s="83"/>
      <c r="J74" s="83"/>
      <c r="K74" s="83"/>
      <c r="L74" s="83"/>
    </row>
    <row r="75" spans="2:12" ht="12.75">
      <c r="B75" s="30" t="s">
        <v>182</v>
      </c>
      <c r="C75" s="29"/>
      <c r="D75" s="69">
        <f aca="true" t="shared" si="6" ref="D75:D81">E75+F75</f>
        <v>0</v>
      </c>
      <c r="E75" s="69"/>
      <c r="F75" s="69"/>
      <c r="G75" s="69">
        <f aca="true" t="shared" si="7" ref="G75:G81">H75+I75</f>
        <v>0</v>
      </c>
      <c r="H75" s="69"/>
      <c r="I75" s="69"/>
      <c r="J75" s="69">
        <f aca="true" t="shared" si="8" ref="J75:J81">K75+L75</f>
        <v>0</v>
      </c>
      <c r="K75" s="69"/>
      <c r="L75" s="69"/>
    </row>
    <row r="76" spans="2:12" ht="12.75">
      <c r="B76" s="30" t="s">
        <v>169</v>
      </c>
      <c r="C76" s="29"/>
      <c r="D76" s="69">
        <f t="shared" si="6"/>
        <v>0</v>
      </c>
      <c r="E76" s="69"/>
      <c r="F76" s="69"/>
      <c r="G76" s="69">
        <f t="shared" si="7"/>
        <v>0</v>
      </c>
      <c r="H76" s="69"/>
      <c r="I76" s="69"/>
      <c r="J76" s="69">
        <f t="shared" si="8"/>
        <v>0</v>
      </c>
      <c r="K76" s="69"/>
      <c r="L76" s="69"/>
    </row>
    <row r="77" spans="2:12" ht="12.75">
      <c r="B77" s="30" t="s">
        <v>161</v>
      </c>
      <c r="C77" s="29"/>
      <c r="D77" s="69">
        <f t="shared" si="6"/>
        <v>0</v>
      </c>
      <c r="E77" s="69"/>
      <c r="F77" s="69"/>
      <c r="G77" s="69">
        <f t="shared" si="7"/>
        <v>0</v>
      </c>
      <c r="H77" s="69"/>
      <c r="I77" s="69"/>
      <c r="J77" s="69">
        <f t="shared" si="8"/>
        <v>0</v>
      </c>
      <c r="K77" s="69"/>
      <c r="L77" s="69"/>
    </row>
    <row r="78" spans="2:12" ht="12.75">
      <c r="B78" s="30" t="s">
        <v>144</v>
      </c>
      <c r="C78" s="33"/>
      <c r="D78" s="69">
        <f t="shared" si="6"/>
        <v>0</v>
      </c>
      <c r="E78" s="83"/>
      <c r="F78" s="83"/>
      <c r="G78" s="69">
        <f t="shared" si="7"/>
        <v>0</v>
      </c>
      <c r="H78" s="83"/>
      <c r="I78" s="83"/>
      <c r="J78" s="69">
        <f t="shared" si="8"/>
        <v>0</v>
      </c>
      <c r="K78" s="83"/>
      <c r="L78" s="83"/>
    </row>
    <row r="79" spans="2:12" ht="12.75">
      <c r="B79" s="30" t="s">
        <v>145</v>
      </c>
      <c r="C79" s="36"/>
      <c r="D79" s="82">
        <f t="shared" si="6"/>
        <v>3502377.78</v>
      </c>
      <c r="E79" s="82">
        <v>3502377.78</v>
      </c>
      <c r="F79" s="82"/>
      <c r="G79" s="82">
        <f t="shared" si="7"/>
        <v>1000453</v>
      </c>
      <c r="H79" s="82">
        <v>1000453</v>
      </c>
      <c r="I79" s="82"/>
      <c r="J79" s="82">
        <f t="shared" si="8"/>
        <v>2000453</v>
      </c>
      <c r="K79" s="82">
        <v>2000453</v>
      </c>
      <c r="L79" s="82"/>
    </row>
    <row r="80" spans="2:12" ht="12.75">
      <c r="B80" s="30" t="s">
        <v>91</v>
      </c>
      <c r="C80" s="29"/>
      <c r="D80" s="82">
        <f t="shared" si="6"/>
        <v>0</v>
      </c>
      <c r="E80" s="82"/>
      <c r="F80" s="82"/>
      <c r="G80" s="82">
        <f t="shared" si="7"/>
        <v>0</v>
      </c>
      <c r="H80" s="82"/>
      <c r="I80" s="82"/>
      <c r="J80" s="82">
        <f t="shared" si="8"/>
        <v>0</v>
      </c>
      <c r="K80" s="82"/>
      <c r="L80" s="82"/>
    </row>
    <row r="81" spans="2:12" ht="25.5">
      <c r="B81" s="61" t="s">
        <v>150</v>
      </c>
      <c r="C81" s="62"/>
      <c r="D81" s="81">
        <f t="shared" si="6"/>
        <v>0</v>
      </c>
      <c r="E81" s="81">
        <f>E83</f>
        <v>0</v>
      </c>
      <c r="F81" s="81">
        <f>F83</f>
        <v>0</v>
      </c>
      <c r="G81" s="81">
        <f t="shared" si="7"/>
        <v>0</v>
      </c>
      <c r="H81" s="81">
        <f>H83</f>
        <v>0</v>
      </c>
      <c r="I81" s="81">
        <f>I83</f>
        <v>0</v>
      </c>
      <c r="J81" s="81">
        <f t="shared" si="8"/>
        <v>0</v>
      </c>
      <c r="K81" s="81">
        <f>K83</f>
        <v>0</v>
      </c>
      <c r="L81" s="81">
        <f>L83</f>
        <v>0</v>
      </c>
    </row>
    <row r="82" spans="2:12" ht="12.75">
      <c r="B82" s="31" t="s">
        <v>27</v>
      </c>
      <c r="C82" s="29"/>
      <c r="D82" s="69"/>
      <c r="E82" s="69"/>
      <c r="F82" s="69"/>
      <c r="G82" s="69"/>
      <c r="H82" s="69"/>
      <c r="I82" s="69"/>
      <c r="J82" s="69"/>
      <c r="K82" s="69"/>
      <c r="L82" s="69"/>
    </row>
    <row r="83" spans="2:12" ht="25.5">
      <c r="B83" s="30" t="s">
        <v>90</v>
      </c>
      <c r="C83" s="29"/>
      <c r="D83" s="69">
        <f>E83+F83</f>
        <v>0</v>
      </c>
      <c r="E83" s="69"/>
      <c r="F83" s="69"/>
      <c r="G83" s="69">
        <f>H83+I83</f>
        <v>0</v>
      </c>
      <c r="H83" s="69"/>
      <c r="I83" s="69"/>
      <c r="J83" s="69">
        <f>K83+L83</f>
        <v>0</v>
      </c>
      <c r="K83" s="69"/>
      <c r="L83" s="69"/>
    </row>
    <row r="84" spans="2:12" ht="12.75">
      <c r="B84" s="61" t="s">
        <v>163</v>
      </c>
      <c r="C84" s="63"/>
      <c r="D84" s="72">
        <f>E84+F84</f>
        <v>0</v>
      </c>
      <c r="E84" s="72">
        <f>E86+E87</f>
        <v>0</v>
      </c>
      <c r="F84" s="72">
        <f>F86+F87</f>
        <v>0</v>
      </c>
      <c r="G84" s="72">
        <f>H84+I84</f>
        <v>0</v>
      </c>
      <c r="H84" s="72">
        <f>H86+H87</f>
        <v>0</v>
      </c>
      <c r="I84" s="72">
        <f>I86+I87</f>
        <v>0</v>
      </c>
      <c r="J84" s="72">
        <f>K84+L84</f>
        <v>0</v>
      </c>
      <c r="K84" s="72">
        <f>K86+K87</f>
        <v>0</v>
      </c>
      <c r="L84" s="72">
        <f>L86+L87</f>
        <v>0</v>
      </c>
    </row>
    <row r="85" spans="2:12" ht="12.75">
      <c r="B85" s="31" t="s">
        <v>27</v>
      </c>
      <c r="C85" s="29"/>
      <c r="D85" s="69"/>
      <c r="E85" s="69"/>
      <c r="F85" s="69"/>
      <c r="G85" s="69"/>
      <c r="H85" s="69"/>
      <c r="I85" s="69"/>
      <c r="J85" s="69"/>
      <c r="K85" s="69"/>
      <c r="L85" s="69"/>
    </row>
    <row r="86" spans="2:12" ht="12.75">
      <c r="B86" s="30" t="s">
        <v>147</v>
      </c>
      <c r="C86" s="33"/>
      <c r="D86" s="83">
        <f>E86+F86</f>
        <v>0</v>
      </c>
      <c r="E86" s="83"/>
      <c r="F86" s="83"/>
      <c r="G86" s="83">
        <f>H86+I86</f>
        <v>0</v>
      </c>
      <c r="H86" s="83"/>
      <c r="I86" s="83"/>
      <c r="J86" s="83">
        <f>K86+L86</f>
        <v>0</v>
      </c>
      <c r="K86" s="83"/>
      <c r="L86" s="83"/>
    </row>
    <row r="87" spans="2:12" ht="25.5">
      <c r="B87" s="30" t="s">
        <v>148</v>
      </c>
      <c r="C87" s="33"/>
      <c r="D87" s="83">
        <f>E87+F87</f>
        <v>0</v>
      </c>
      <c r="E87" s="83"/>
      <c r="F87" s="83"/>
      <c r="G87" s="83">
        <f>H87+I87</f>
        <v>0</v>
      </c>
      <c r="H87" s="83"/>
      <c r="I87" s="83"/>
      <c r="J87" s="83">
        <f>K87+L87</f>
        <v>0</v>
      </c>
      <c r="K87" s="83"/>
      <c r="L87" s="83"/>
    </row>
    <row r="88" spans="2:12" ht="12.75">
      <c r="B88" s="30" t="s">
        <v>170</v>
      </c>
      <c r="C88" s="29"/>
      <c r="D88" s="83">
        <f>E88+F88</f>
        <v>0</v>
      </c>
      <c r="E88" s="69"/>
      <c r="F88" s="69"/>
      <c r="G88" s="83">
        <f>H88+I88</f>
        <v>0</v>
      </c>
      <c r="H88" s="83"/>
      <c r="I88" s="83"/>
      <c r="J88" s="83">
        <f>K88+L88</f>
        <v>0</v>
      </c>
      <c r="K88" s="83"/>
      <c r="L88" s="83"/>
    </row>
    <row r="89" spans="2:12" ht="12.75">
      <c r="B89" s="61" t="s">
        <v>183</v>
      </c>
      <c r="C89" s="63"/>
      <c r="D89" s="72">
        <f>E89+F89</f>
        <v>80000</v>
      </c>
      <c r="E89" s="72">
        <f>E91+E92+E93+E94</f>
        <v>80000</v>
      </c>
      <c r="F89" s="72">
        <f>F91+F92+F93+F94</f>
        <v>0</v>
      </c>
      <c r="G89" s="72">
        <f>H89+I89</f>
        <v>80000</v>
      </c>
      <c r="H89" s="72">
        <f>H91+H92+H93+H94</f>
        <v>80000</v>
      </c>
      <c r="I89" s="72">
        <f>I91+I92+I93+I94</f>
        <v>0</v>
      </c>
      <c r="J89" s="72">
        <f>K89+L89</f>
        <v>80000</v>
      </c>
      <c r="K89" s="72">
        <f>K91+K92+K93+K94</f>
        <v>80000</v>
      </c>
      <c r="L89" s="72">
        <f>L91+L92+L93+L94</f>
        <v>0</v>
      </c>
    </row>
    <row r="90" spans="2:12" ht="12.75">
      <c r="B90" s="31" t="s">
        <v>27</v>
      </c>
      <c r="C90" s="29"/>
      <c r="D90" s="69"/>
      <c r="E90" s="69"/>
      <c r="F90" s="69"/>
      <c r="G90" s="69"/>
      <c r="H90" s="69"/>
      <c r="I90" s="69"/>
      <c r="J90" s="69"/>
      <c r="K90" s="69"/>
      <c r="L90" s="69"/>
    </row>
    <row r="91" spans="2:12" ht="12.75">
      <c r="B91" s="30" t="s">
        <v>149</v>
      </c>
      <c r="C91" s="33"/>
      <c r="D91" s="83">
        <f>E91+F91</f>
        <v>0</v>
      </c>
      <c r="E91" s="83"/>
      <c r="F91" s="83"/>
      <c r="G91" s="83">
        <f aca="true" t="shared" si="9" ref="G91:G96">H91+I91</f>
        <v>0</v>
      </c>
      <c r="H91" s="83"/>
      <c r="I91" s="83"/>
      <c r="J91" s="83">
        <f aca="true" t="shared" si="10" ref="J91:J96">K91+L91</f>
        <v>0</v>
      </c>
      <c r="K91" s="83"/>
      <c r="L91" s="83"/>
    </row>
    <row r="92" spans="2:12" ht="12.75">
      <c r="B92" s="30" t="s">
        <v>156</v>
      </c>
      <c r="C92" s="33"/>
      <c r="D92" s="83">
        <f>E92+F92</f>
        <v>0</v>
      </c>
      <c r="E92" s="83"/>
      <c r="F92" s="83"/>
      <c r="G92" s="83">
        <f t="shared" si="9"/>
        <v>0</v>
      </c>
      <c r="H92" s="83"/>
      <c r="I92" s="83"/>
      <c r="J92" s="83">
        <f t="shared" si="10"/>
        <v>0</v>
      </c>
      <c r="K92" s="83"/>
      <c r="L92" s="83"/>
    </row>
    <row r="93" spans="2:12" ht="25.5">
      <c r="B93" s="30" t="s">
        <v>152</v>
      </c>
      <c r="C93" s="33"/>
      <c r="D93" s="83">
        <f>E93+F93</f>
        <v>0</v>
      </c>
      <c r="E93" s="83"/>
      <c r="F93" s="83"/>
      <c r="G93" s="83">
        <f t="shared" si="9"/>
        <v>0</v>
      </c>
      <c r="H93" s="83"/>
      <c r="I93" s="83"/>
      <c r="J93" s="83">
        <f t="shared" si="10"/>
        <v>0</v>
      </c>
      <c r="K93" s="83"/>
      <c r="L93" s="83"/>
    </row>
    <row r="94" spans="2:12" ht="12.75">
      <c r="B94" s="30" t="s">
        <v>92</v>
      </c>
      <c r="C94" s="29"/>
      <c r="D94" s="82">
        <f>E94+F94</f>
        <v>80000</v>
      </c>
      <c r="E94" s="82">
        <v>80000</v>
      </c>
      <c r="F94" s="82"/>
      <c r="G94" s="82">
        <f t="shared" si="9"/>
        <v>80000</v>
      </c>
      <c r="H94" s="82">
        <v>80000</v>
      </c>
      <c r="I94" s="82"/>
      <c r="J94" s="82">
        <f t="shared" si="10"/>
        <v>80000</v>
      </c>
      <c r="K94" s="82">
        <v>80000</v>
      </c>
      <c r="L94" s="82"/>
    </row>
    <row r="95" spans="1:12" ht="12.75">
      <c r="A95" s="44" t="s">
        <v>217</v>
      </c>
      <c r="B95" s="32" t="s">
        <v>93</v>
      </c>
      <c r="C95" s="29"/>
      <c r="D95" s="86">
        <f>E95+F95</f>
        <v>970789.95</v>
      </c>
      <c r="E95" s="86">
        <f>E96+E101+E109+E112+E116+E117+E123</f>
        <v>970789.95</v>
      </c>
      <c r="F95" s="86">
        <f>F96+F101+F109+F112+F116+F117+F123</f>
        <v>0</v>
      </c>
      <c r="G95" s="86">
        <f t="shared" si="9"/>
        <v>833607</v>
      </c>
      <c r="H95" s="86">
        <f>H96+H101+H109+H112+H116+H117+H123</f>
        <v>833607</v>
      </c>
      <c r="I95" s="86">
        <f>I96+I101+I109+I112+I116+I117+I123</f>
        <v>0</v>
      </c>
      <c r="J95" s="86">
        <f t="shared" si="10"/>
        <v>833607</v>
      </c>
      <c r="K95" s="86">
        <f>K96+K101+K109+K112+K116+K117+K123</f>
        <v>833607</v>
      </c>
      <c r="L95" s="86">
        <f>L96+L101+L109+L112+L116+L117+L123</f>
        <v>0</v>
      </c>
    </row>
    <row r="96" spans="2:12" ht="25.5">
      <c r="B96" s="61" t="s">
        <v>159</v>
      </c>
      <c r="C96" s="62"/>
      <c r="D96" s="81">
        <f>D98+D99+D100</f>
        <v>245600</v>
      </c>
      <c r="E96" s="81">
        <f>E98+E99+E100</f>
        <v>245600</v>
      </c>
      <c r="F96" s="81">
        <f>F98+F99+F100</f>
        <v>0</v>
      </c>
      <c r="G96" s="81">
        <f t="shared" si="9"/>
        <v>245600</v>
      </c>
      <c r="H96" s="81">
        <f>H98+H99+H100</f>
        <v>245600</v>
      </c>
      <c r="I96" s="81">
        <f>I98+I99+I100</f>
        <v>0</v>
      </c>
      <c r="J96" s="81">
        <f t="shared" si="10"/>
        <v>245600</v>
      </c>
      <c r="K96" s="81">
        <f>K98+K99+K100</f>
        <v>245600</v>
      </c>
      <c r="L96" s="81">
        <f>L98+L99+L100</f>
        <v>0</v>
      </c>
    </row>
    <row r="97" spans="2:12" ht="12.75">
      <c r="B97" s="31" t="s">
        <v>27</v>
      </c>
      <c r="C97" s="29"/>
      <c r="D97" s="69"/>
      <c r="E97" s="69"/>
      <c r="F97" s="69"/>
      <c r="G97" s="69"/>
      <c r="H97" s="69"/>
      <c r="I97" s="69"/>
      <c r="J97" s="69"/>
      <c r="K97" s="69"/>
      <c r="L97" s="69"/>
    </row>
    <row r="98" spans="2:12" ht="12.75">
      <c r="B98" s="30" t="s">
        <v>179</v>
      </c>
      <c r="C98" s="29"/>
      <c r="D98" s="69">
        <f>E98+F98</f>
        <v>194000</v>
      </c>
      <c r="E98" s="69">
        <v>194000</v>
      </c>
      <c r="F98" s="69"/>
      <c r="G98" s="69">
        <f>H98+I98</f>
        <v>194000</v>
      </c>
      <c r="H98" s="69">
        <v>194000</v>
      </c>
      <c r="I98" s="69"/>
      <c r="J98" s="69">
        <f>K98+L98</f>
        <v>194000</v>
      </c>
      <c r="K98" s="69">
        <v>194000</v>
      </c>
      <c r="L98" s="69"/>
    </row>
    <row r="99" spans="2:12" ht="12.75">
      <c r="B99" s="30" t="s">
        <v>180</v>
      </c>
      <c r="C99" s="29"/>
      <c r="D99" s="69">
        <f>E99+F99</f>
        <v>600</v>
      </c>
      <c r="E99" s="69">
        <v>600</v>
      </c>
      <c r="F99" s="69"/>
      <c r="G99" s="69">
        <f>H99+I99</f>
        <v>600</v>
      </c>
      <c r="H99" s="69">
        <v>600</v>
      </c>
      <c r="I99" s="69"/>
      <c r="J99" s="69">
        <f>K99+L99</f>
        <v>600</v>
      </c>
      <c r="K99" s="69">
        <v>600</v>
      </c>
      <c r="L99" s="69"/>
    </row>
    <row r="100" spans="2:12" ht="12.75">
      <c r="B100" s="30" t="s">
        <v>181</v>
      </c>
      <c r="C100" s="29"/>
      <c r="D100" s="69">
        <f>E100+F100</f>
        <v>51000</v>
      </c>
      <c r="E100" s="69">
        <v>51000</v>
      </c>
      <c r="F100" s="69"/>
      <c r="G100" s="69">
        <f>H100+I100</f>
        <v>51000</v>
      </c>
      <c r="H100" s="69">
        <v>51000</v>
      </c>
      <c r="I100" s="69"/>
      <c r="J100" s="69">
        <f>K100+L100</f>
        <v>51000</v>
      </c>
      <c r="K100" s="69">
        <v>51000</v>
      </c>
      <c r="L100" s="69"/>
    </row>
    <row r="101" spans="2:12" ht="12.75">
      <c r="B101" s="61" t="s">
        <v>168</v>
      </c>
      <c r="C101" s="63"/>
      <c r="D101" s="72">
        <f>E101+F101</f>
        <v>198800</v>
      </c>
      <c r="E101" s="72">
        <f>E103+E104+E105+E106+E107+E108</f>
        <v>198800</v>
      </c>
      <c r="F101" s="72">
        <f>F103+F104+F105+F106+F107+F108</f>
        <v>0</v>
      </c>
      <c r="G101" s="72">
        <f>H101+I101</f>
        <v>198800</v>
      </c>
      <c r="H101" s="72">
        <f>H103+H104+H105+H106+H107+H108</f>
        <v>198800</v>
      </c>
      <c r="I101" s="72">
        <f>I103+I104+I105+I106+I107+I108</f>
        <v>0</v>
      </c>
      <c r="J101" s="72">
        <f>K101+L101</f>
        <v>198800</v>
      </c>
      <c r="K101" s="72">
        <f>K103+K104+K105+K106+K107+K108</f>
        <v>198800</v>
      </c>
      <c r="L101" s="72">
        <f>L103+L104+L105+L106+L107+L108</f>
        <v>0</v>
      </c>
    </row>
    <row r="102" spans="2:12" ht="12.75">
      <c r="B102" s="35" t="s">
        <v>27</v>
      </c>
      <c r="C102" s="3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2:12" ht="12.75">
      <c r="B103" s="30" t="s">
        <v>182</v>
      </c>
      <c r="C103" s="29"/>
      <c r="D103" s="69">
        <f aca="true" t="shared" si="11" ref="D103:D109">E103+F103</f>
        <v>2000</v>
      </c>
      <c r="E103" s="69">
        <v>2000</v>
      </c>
      <c r="F103" s="69"/>
      <c r="G103" s="69">
        <f aca="true" t="shared" si="12" ref="G103:G109">H103+I103</f>
        <v>2000</v>
      </c>
      <c r="H103" s="69">
        <v>2000</v>
      </c>
      <c r="I103" s="69"/>
      <c r="J103" s="69">
        <f aca="true" t="shared" si="13" ref="J103:J109">K103+L103</f>
        <v>2000</v>
      </c>
      <c r="K103" s="69">
        <v>2000</v>
      </c>
      <c r="L103" s="69"/>
    </row>
    <row r="104" spans="2:12" ht="12.75">
      <c r="B104" s="30" t="s">
        <v>169</v>
      </c>
      <c r="C104" s="29"/>
      <c r="D104" s="69">
        <f t="shared" si="11"/>
        <v>0</v>
      </c>
      <c r="E104" s="69"/>
      <c r="F104" s="69"/>
      <c r="G104" s="69">
        <f t="shared" si="12"/>
        <v>0</v>
      </c>
      <c r="H104" s="69"/>
      <c r="I104" s="69"/>
      <c r="J104" s="69">
        <f t="shared" si="13"/>
        <v>0</v>
      </c>
      <c r="K104" s="69"/>
      <c r="L104" s="69"/>
    </row>
    <row r="105" spans="2:12" ht="12.75">
      <c r="B105" s="30" t="s">
        <v>161</v>
      </c>
      <c r="C105" s="29"/>
      <c r="D105" s="69">
        <f t="shared" si="11"/>
        <v>190000</v>
      </c>
      <c r="E105" s="69">
        <v>190000</v>
      </c>
      <c r="F105" s="69"/>
      <c r="G105" s="69">
        <f t="shared" si="12"/>
        <v>190000</v>
      </c>
      <c r="H105" s="69">
        <v>190000</v>
      </c>
      <c r="I105" s="69"/>
      <c r="J105" s="69">
        <f t="shared" si="13"/>
        <v>190000</v>
      </c>
      <c r="K105" s="69">
        <v>190000</v>
      </c>
      <c r="L105" s="69"/>
    </row>
    <row r="106" spans="2:12" ht="12.75">
      <c r="B106" s="30" t="s">
        <v>144</v>
      </c>
      <c r="C106" s="33"/>
      <c r="D106" s="69">
        <f t="shared" si="11"/>
        <v>0</v>
      </c>
      <c r="E106" s="83"/>
      <c r="F106" s="83"/>
      <c r="G106" s="69">
        <f t="shared" si="12"/>
        <v>0</v>
      </c>
      <c r="H106" s="83"/>
      <c r="I106" s="83"/>
      <c r="J106" s="69">
        <f t="shared" si="13"/>
        <v>0</v>
      </c>
      <c r="K106" s="83"/>
      <c r="L106" s="83"/>
    </row>
    <row r="107" spans="2:12" ht="12.75">
      <c r="B107" s="30" t="s">
        <v>145</v>
      </c>
      <c r="C107" s="33"/>
      <c r="D107" s="69">
        <f t="shared" si="11"/>
        <v>800</v>
      </c>
      <c r="E107" s="83">
        <v>800</v>
      </c>
      <c r="F107" s="83"/>
      <c r="G107" s="69">
        <f t="shared" si="12"/>
        <v>800</v>
      </c>
      <c r="H107" s="83">
        <v>800</v>
      </c>
      <c r="I107" s="83"/>
      <c r="J107" s="69">
        <f t="shared" si="13"/>
        <v>800</v>
      </c>
      <c r="K107" s="83">
        <v>800</v>
      </c>
      <c r="L107" s="83"/>
    </row>
    <row r="108" spans="2:12" ht="12.75">
      <c r="B108" s="30" t="s">
        <v>164</v>
      </c>
      <c r="C108" s="29"/>
      <c r="D108" s="69">
        <f t="shared" si="11"/>
        <v>6000</v>
      </c>
      <c r="E108" s="69">
        <v>6000</v>
      </c>
      <c r="F108" s="69"/>
      <c r="G108" s="69">
        <f t="shared" si="12"/>
        <v>6000</v>
      </c>
      <c r="H108" s="69">
        <v>6000</v>
      </c>
      <c r="I108" s="69"/>
      <c r="J108" s="69">
        <f t="shared" si="13"/>
        <v>6000</v>
      </c>
      <c r="K108" s="69">
        <v>6000</v>
      </c>
      <c r="L108" s="69"/>
    </row>
    <row r="109" spans="2:12" ht="25.5">
      <c r="B109" s="61" t="s">
        <v>171</v>
      </c>
      <c r="C109" s="63"/>
      <c r="D109" s="72">
        <f t="shared" si="11"/>
        <v>0</v>
      </c>
      <c r="E109" s="72">
        <f>E111</f>
        <v>0</v>
      </c>
      <c r="F109" s="72">
        <f>F111</f>
        <v>0</v>
      </c>
      <c r="G109" s="72">
        <f t="shared" si="12"/>
        <v>0</v>
      </c>
      <c r="H109" s="72">
        <f>H111</f>
        <v>0</v>
      </c>
      <c r="I109" s="72">
        <f>I111</f>
        <v>0</v>
      </c>
      <c r="J109" s="72">
        <f t="shared" si="13"/>
        <v>0</v>
      </c>
      <c r="K109" s="72">
        <f>K111</f>
        <v>0</v>
      </c>
      <c r="L109" s="72">
        <f>L111</f>
        <v>0</v>
      </c>
    </row>
    <row r="110" spans="2:12" ht="12.75">
      <c r="B110" s="31" t="s">
        <v>27</v>
      </c>
      <c r="C110" s="2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 ht="25.5">
      <c r="B111" s="30" t="s">
        <v>90</v>
      </c>
      <c r="C111" s="29"/>
      <c r="D111" s="69">
        <f>E111+F111</f>
        <v>0</v>
      </c>
      <c r="E111" s="69"/>
      <c r="F111" s="69"/>
      <c r="G111" s="69">
        <f>H111+I111</f>
        <v>0</v>
      </c>
      <c r="H111" s="69"/>
      <c r="I111" s="69"/>
      <c r="J111" s="69">
        <f>K111+L111</f>
        <v>0</v>
      </c>
      <c r="K111" s="69"/>
      <c r="L111" s="69"/>
    </row>
    <row r="112" spans="2:12" ht="12.75">
      <c r="B112" s="61" t="s">
        <v>163</v>
      </c>
      <c r="C112" s="63"/>
      <c r="D112" s="72">
        <f>E112+F112</f>
        <v>0</v>
      </c>
      <c r="E112" s="72">
        <f>E114+E115</f>
        <v>0</v>
      </c>
      <c r="F112" s="72">
        <f>F114+F115</f>
        <v>0</v>
      </c>
      <c r="G112" s="72">
        <f>H112+I112</f>
        <v>0</v>
      </c>
      <c r="H112" s="72">
        <f>H114+H115</f>
        <v>0</v>
      </c>
      <c r="I112" s="72">
        <f>I114+I115</f>
        <v>0</v>
      </c>
      <c r="J112" s="72">
        <f>K112+L112</f>
        <v>0</v>
      </c>
      <c r="K112" s="72">
        <f>K114+K115</f>
        <v>0</v>
      </c>
      <c r="L112" s="72">
        <f>L114+L115</f>
        <v>0</v>
      </c>
    </row>
    <row r="113" spans="2:12" ht="12.75">
      <c r="B113" s="31" t="s">
        <v>27</v>
      </c>
      <c r="C113" s="2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 ht="12.75">
      <c r="B114" s="30" t="s">
        <v>147</v>
      </c>
      <c r="C114" s="33"/>
      <c r="D114" s="83">
        <f>E114+F114</f>
        <v>0</v>
      </c>
      <c r="E114" s="83"/>
      <c r="F114" s="83"/>
      <c r="G114" s="83">
        <f>H114+I114</f>
        <v>0</v>
      </c>
      <c r="H114" s="83"/>
      <c r="I114" s="83"/>
      <c r="J114" s="83">
        <f>K114+L114</f>
        <v>0</v>
      </c>
      <c r="K114" s="83"/>
      <c r="L114" s="83"/>
    </row>
    <row r="115" spans="2:12" ht="25.5">
      <c r="B115" s="30" t="s">
        <v>162</v>
      </c>
      <c r="C115" s="33"/>
      <c r="D115" s="83">
        <f>E115+F115</f>
        <v>0</v>
      </c>
      <c r="E115" s="83"/>
      <c r="F115" s="83"/>
      <c r="G115" s="83">
        <f>H115+I115</f>
        <v>0</v>
      </c>
      <c r="H115" s="83"/>
      <c r="I115" s="83"/>
      <c r="J115" s="83">
        <f>K115+L115</f>
        <v>0</v>
      </c>
      <c r="K115" s="83"/>
      <c r="L115" s="83"/>
    </row>
    <row r="116" spans="2:12" ht="12.75">
      <c r="B116" s="30" t="s">
        <v>170</v>
      </c>
      <c r="C116" s="29"/>
      <c r="D116" s="69">
        <f>E116+F116</f>
        <v>12000</v>
      </c>
      <c r="E116" s="69">
        <v>12000</v>
      </c>
      <c r="F116" s="69"/>
      <c r="G116" s="69">
        <f>H116+I116</f>
        <v>12000</v>
      </c>
      <c r="H116" s="69">
        <v>12000</v>
      </c>
      <c r="I116" s="69"/>
      <c r="J116" s="69">
        <f>K116+L116</f>
        <v>12000</v>
      </c>
      <c r="K116" s="69">
        <v>12000</v>
      </c>
      <c r="L116" s="69"/>
    </row>
    <row r="117" spans="2:12" ht="12.75">
      <c r="B117" s="61" t="s">
        <v>183</v>
      </c>
      <c r="C117" s="63"/>
      <c r="D117" s="72">
        <f>E117+F117</f>
        <v>514389.95</v>
      </c>
      <c r="E117" s="72">
        <f>E119+E120+E121+E122</f>
        <v>514389.95</v>
      </c>
      <c r="F117" s="72">
        <f>F119+F120+F121+F122</f>
        <v>0</v>
      </c>
      <c r="G117" s="72">
        <f>H117+I117</f>
        <v>377207</v>
      </c>
      <c r="H117" s="72">
        <f>H119+H120+H121+H122</f>
        <v>377207</v>
      </c>
      <c r="I117" s="72">
        <f>I119+I120+I121+I122</f>
        <v>0</v>
      </c>
      <c r="J117" s="72">
        <f>K117+L117</f>
        <v>377207</v>
      </c>
      <c r="K117" s="72">
        <f>K119+K120+K121+K122</f>
        <v>377207</v>
      </c>
      <c r="L117" s="72">
        <f>L119+L120+L121+L122</f>
        <v>0</v>
      </c>
    </row>
    <row r="118" spans="2:12" ht="12.75">
      <c r="B118" s="35" t="s">
        <v>27</v>
      </c>
      <c r="C118" s="33"/>
      <c r="D118" s="83"/>
      <c r="E118" s="83"/>
      <c r="F118" s="83"/>
      <c r="G118" s="83"/>
      <c r="H118" s="83"/>
      <c r="I118" s="83"/>
      <c r="J118" s="83"/>
      <c r="K118" s="83"/>
      <c r="L118" s="83"/>
    </row>
    <row r="119" spans="2:12" ht="12.75">
      <c r="B119" s="30" t="s">
        <v>149</v>
      </c>
      <c r="C119" s="33"/>
      <c r="D119" s="83">
        <f>E119+F119</f>
        <v>250000</v>
      </c>
      <c r="E119" s="83">
        <v>250000</v>
      </c>
      <c r="F119" s="83"/>
      <c r="G119" s="83">
        <f>H119+I119</f>
        <v>250000</v>
      </c>
      <c r="H119" s="83">
        <v>250000</v>
      </c>
      <c r="I119" s="83"/>
      <c r="J119" s="83">
        <f>K119+L119</f>
        <v>250000</v>
      </c>
      <c r="K119" s="83">
        <v>250000</v>
      </c>
      <c r="L119" s="83"/>
    </row>
    <row r="120" spans="2:12" ht="12.75">
      <c r="B120" s="30" t="s">
        <v>165</v>
      </c>
      <c r="C120" s="33"/>
      <c r="D120" s="83">
        <f>E120+F120</f>
        <v>0</v>
      </c>
      <c r="E120" s="83"/>
      <c r="F120" s="83"/>
      <c r="G120" s="83">
        <f>H120+I120</f>
        <v>0</v>
      </c>
      <c r="H120" s="83"/>
      <c r="I120" s="83"/>
      <c r="J120" s="83">
        <f>K120+L120</f>
        <v>0</v>
      </c>
      <c r="K120" s="83"/>
      <c r="L120" s="83"/>
    </row>
    <row r="121" spans="2:12" ht="25.5">
      <c r="B121" s="30" t="s">
        <v>152</v>
      </c>
      <c r="C121" s="33"/>
      <c r="D121" s="83">
        <f>E121+F121</f>
        <v>0</v>
      </c>
      <c r="E121" s="83"/>
      <c r="F121" s="83"/>
      <c r="G121" s="83">
        <f>H121+I121</f>
        <v>0</v>
      </c>
      <c r="H121" s="83"/>
      <c r="I121" s="83"/>
      <c r="J121" s="83">
        <f>K121+L121</f>
        <v>0</v>
      </c>
      <c r="K121" s="83"/>
      <c r="L121" s="83"/>
    </row>
    <row r="122" spans="2:12" ht="12.75">
      <c r="B122" s="30" t="s">
        <v>157</v>
      </c>
      <c r="C122" s="29"/>
      <c r="D122" s="83">
        <f>E122+F122</f>
        <v>264389.95</v>
      </c>
      <c r="E122" s="69">
        <f>264389.95</f>
        <v>264389.95</v>
      </c>
      <c r="F122" s="69"/>
      <c r="G122" s="83">
        <f>H122+I122</f>
        <v>127207</v>
      </c>
      <c r="H122" s="69">
        <f>127207</f>
        <v>127207</v>
      </c>
      <c r="I122" s="69"/>
      <c r="J122" s="83">
        <f>K122+L122</f>
        <v>127207</v>
      </c>
      <c r="K122" s="69">
        <f>127207</f>
        <v>127207</v>
      </c>
      <c r="L122" s="69"/>
    </row>
    <row r="123" spans="2:12" ht="12.75">
      <c r="B123" s="61" t="s">
        <v>153</v>
      </c>
      <c r="C123" s="62"/>
      <c r="D123" s="81">
        <f>E123+F123</f>
        <v>0</v>
      </c>
      <c r="E123" s="81">
        <f>E125+E126</f>
        <v>0</v>
      </c>
      <c r="F123" s="81">
        <f>F125+F126</f>
        <v>0</v>
      </c>
      <c r="G123" s="81">
        <f>H123+I123</f>
        <v>0</v>
      </c>
      <c r="H123" s="81">
        <f>H125+H126</f>
        <v>0</v>
      </c>
      <c r="I123" s="81">
        <f>I125+I126</f>
        <v>0</v>
      </c>
      <c r="J123" s="81">
        <f>K123+L123</f>
        <v>0</v>
      </c>
      <c r="K123" s="81">
        <f>K125+K126</f>
        <v>0</v>
      </c>
      <c r="L123" s="81">
        <f>L125+L126</f>
        <v>0</v>
      </c>
    </row>
    <row r="124" spans="2:12" ht="12.75">
      <c r="B124" s="31" t="s">
        <v>27</v>
      </c>
      <c r="C124" s="2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2:12" ht="25.5">
      <c r="B125" s="30" t="s">
        <v>172</v>
      </c>
      <c r="C125" s="29"/>
      <c r="D125" s="69">
        <f>E125+F125</f>
        <v>0</v>
      </c>
      <c r="E125" s="69"/>
      <c r="F125" s="69"/>
      <c r="G125" s="69">
        <f>H125+I125</f>
        <v>0</v>
      </c>
      <c r="H125" s="69"/>
      <c r="I125" s="69"/>
      <c r="J125" s="69">
        <f>K125+L125</f>
        <v>0</v>
      </c>
      <c r="K125" s="69"/>
      <c r="L125" s="69"/>
    </row>
    <row r="126" spans="2:12" ht="25.5">
      <c r="B126" s="30" t="s">
        <v>173</v>
      </c>
      <c r="C126" s="29"/>
      <c r="D126" s="69">
        <f>E126+F126</f>
        <v>0</v>
      </c>
      <c r="E126" s="69"/>
      <c r="F126" s="69"/>
      <c r="G126" s="69">
        <f>H126+I126</f>
        <v>0</v>
      </c>
      <c r="H126" s="69"/>
      <c r="I126" s="69"/>
      <c r="J126" s="69">
        <f>K126+L126</f>
        <v>0</v>
      </c>
      <c r="K126" s="69"/>
      <c r="L126" s="69"/>
    </row>
    <row r="127" spans="1:12" ht="13.5" customHeight="1">
      <c r="A127" s="131" t="s">
        <v>218</v>
      </c>
      <c r="B127" s="59" t="s">
        <v>160</v>
      </c>
      <c r="C127" s="65"/>
      <c r="D127" s="87">
        <f>E127+F127</f>
        <v>0</v>
      </c>
      <c r="E127" s="87">
        <f>E129+E130+E131</f>
        <v>0</v>
      </c>
      <c r="F127" s="87">
        <f>F129+F130+F131</f>
        <v>0</v>
      </c>
      <c r="G127" s="87">
        <f>H127+I127</f>
        <v>0</v>
      </c>
      <c r="H127" s="87">
        <f>H129+H130+H131</f>
        <v>0</v>
      </c>
      <c r="I127" s="87">
        <f>I129+I130+I131</f>
        <v>0</v>
      </c>
      <c r="J127" s="87">
        <f>K127+L127</f>
        <v>0</v>
      </c>
      <c r="K127" s="87">
        <f>K129+K130+K131</f>
        <v>0</v>
      </c>
      <c r="L127" s="87">
        <f>L129+L130+L131</f>
        <v>0</v>
      </c>
    </row>
    <row r="128" spans="1:12" ht="12.75">
      <c r="A128" s="131"/>
      <c r="B128" s="31" t="s">
        <v>21</v>
      </c>
      <c r="C128" s="25"/>
      <c r="D128" s="69"/>
      <c r="E128" s="69"/>
      <c r="F128" s="69"/>
      <c r="G128" s="69"/>
      <c r="H128" s="69"/>
      <c r="I128" s="69"/>
      <c r="J128" s="69"/>
      <c r="K128" s="69"/>
      <c r="L128" s="69"/>
    </row>
    <row r="129" spans="1:12" ht="25.5">
      <c r="A129" s="131"/>
      <c r="B129" s="30" t="s">
        <v>84</v>
      </c>
      <c r="C129" s="25"/>
      <c r="D129" s="69">
        <f>E129+F129</f>
        <v>0</v>
      </c>
      <c r="E129" s="69">
        <f>E11+E28-E39</f>
        <v>0</v>
      </c>
      <c r="F129" s="69">
        <f>F11+F28-F39</f>
        <v>0</v>
      </c>
      <c r="G129" s="69">
        <f>H129+I129</f>
        <v>0</v>
      </c>
      <c r="H129" s="69">
        <f>H11+H28-H39</f>
        <v>0</v>
      </c>
      <c r="I129" s="69">
        <f>I11+I28-I39</f>
        <v>0</v>
      </c>
      <c r="J129" s="69">
        <f>K129+L129</f>
        <v>0</v>
      </c>
      <c r="K129" s="69">
        <f>K11+K28-K39</f>
        <v>0</v>
      </c>
      <c r="L129" s="69">
        <f>L11+L28-L39</f>
        <v>0</v>
      </c>
    </row>
    <row r="130" spans="1:12" ht="12.75">
      <c r="A130" s="131"/>
      <c r="B130" s="30" t="s">
        <v>85</v>
      </c>
      <c r="C130" s="25"/>
      <c r="D130" s="69">
        <f>E130+F130</f>
        <v>0</v>
      </c>
      <c r="E130" s="69">
        <f>E12+E29-E67</f>
        <v>0</v>
      </c>
      <c r="F130" s="69">
        <f>F12+F29-F67</f>
        <v>0</v>
      </c>
      <c r="G130" s="69">
        <f>H130+I130</f>
        <v>0</v>
      </c>
      <c r="H130" s="69">
        <f>H12+H29-H67</f>
        <v>0</v>
      </c>
      <c r="I130" s="69">
        <f>I12+I29-I67</f>
        <v>0</v>
      </c>
      <c r="J130" s="69">
        <f>K130+L130</f>
        <v>0</v>
      </c>
      <c r="K130" s="69">
        <f>K12+K29-K67</f>
        <v>0</v>
      </c>
      <c r="L130" s="69">
        <f>L12+L29-L67</f>
        <v>0</v>
      </c>
    </row>
    <row r="131" spans="1:12" ht="12.75">
      <c r="A131" s="49"/>
      <c r="B131" s="30" t="s">
        <v>86</v>
      </c>
      <c r="C131" s="25"/>
      <c r="D131" s="69">
        <f>E131+F131</f>
        <v>0</v>
      </c>
      <c r="E131" s="69">
        <f>E13+E16+E19+E27-E95</f>
        <v>0</v>
      </c>
      <c r="F131" s="69">
        <f>F13+F16+F19+F27-F95</f>
        <v>0</v>
      </c>
      <c r="G131" s="69">
        <f>H131+I131</f>
        <v>0</v>
      </c>
      <c r="H131" s="69">
        <f>H13+H16+H19+H27-H95</f>
        <v>0</v>
      </c>
      <c r="I131" s="69">
        <f>I13+I16+I19+I27-I95</f>
        <v>0</v>
      </c>
      <c r="J131" s="69">
        <f>K131+L131</f>
        <v>0</v>
      </c>
      <c r="K131" s="69">
        <f>K13+K16+K19+K27-K95</f>
        <v>0</v>
      </c>
      <c r="L131" s="69">
        <f>L13+L16+L19+L27-L95</f>
        <v>0</v>
      </c>
    </row>
    <row r="132" spans="2:12" ht="12.75">
      <c r="B132" s="19"/>
      <c r="C132" s="106"/>
      <c r="D132" s="106"/>
      <c r="E132" s="106"/>
      <c r="F132" s="106"/>
      <c r="G132" s="106"/>
      <c r="H132" s="106"/>
      <c r="I132" s="132"/>
      <c r="J132" s="132"/>
      <c r="K132" s="132"/>
      <c r="L132" s="132"/>
    </row>
    <row r="133" spans="2:12" ht="15.75">
      <c r="B133" s="3" t="s">
        <v>94</v>
      </c>
      <c r="C133" s="105"/>
      <c r="D133" s="105"/>
      <c r="E133" s="105"/>
      <c r="F133" s="105"/>
      <c r="G133" s="105"/>
      <c r="H133" s="105"/>
      <c r="I133" s="133"/>
      <c r="J133" s="133"/>
      <c r="K133" s="133"/>
      <c r="L133" s="133"/>
    </row>
    <row r="134" ht="15.75">
      <c r="B134" s="7" t="s">
        <v>184</v>
      </c>
    </row>
  </sheetData>
  <sheetProtection/>
  <autoFilter ref="B8:L131"/>
  <mergeCells count="18">
    <mergeCell ref="A127:A130"/>
    <mergeCell ref="L132:L133"/>
    <mergeCell ref="K6:L6"/>
    <mergeCell ref="B4:B7"/>
    <mergeCell ref="D4:F4"/>
    <mergeCell ref="C132:H133"/>
    <mergeCell ref="I132:I133"/>
    <mergeCell ref="J132:J133"/>
    <mergeCell ref="K132:K133"/>
    <mergeCell ref="G4:L4"/>
    <mergeCell ref="G5:I5"/>
    <mergeCell ref="J5:L5"/>
    <mergeCell ref="C4:C7"/>
    <mergeCell ref="D5:D7"/>
    <mergeCell ref="G6:G7"/>
    <mergeCell ref="J6:J7"/>
    <mergeCell ref="E5:F6"/>
    <mergeCell ref="H6:I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73" r:id="rId1"/>
  <rowBreaks count="1" manualBreakCount="1">
    <brk id="92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H60"/>
  <sheetViews>
    <sheetView view="pageBreakPreview" zoomScale="85" zoomScaleSheetLayoutView="85" zoomScalePageLayoutView="0" workbookViewId="0" topLeftCell="A1">
      <selection activeCell="B23" sqref="B23:C23"/>
    </sheetView>
  </sheetViews>
  <sheetFormatPr defaultColWidth="9.00390625" defaultRowHeight="12.75"/>
  <cols>
    <col min="1" max="1" width="43.375" style="0" customWidth="1"/>
    <col min="2" max="2" width="19.625" style="0" bestFit="1" customWidth="1"/>
    <col min="3" max="3" width="14.75390625" style="0" customWidth="1"/>
    <col min="4" max="4" width="10.375" style="0" customWidth="1"/>
    <col min="5" max="5" width="10.75390625" style="0" customWidth="1"/>
    <col min="6" max="6" width="11.25390625" style="0" customWidth="1"/>
    <col min="7" max="7" width="10.25390625" style="0" customWidth="1"/>
    <col min="8" max="8" width="9.125" style="52" customWidth="1"/>
  </cols>
  <sheetData>
    <row r="1" spans="1:8" ht="15.75">
      <c r="A1" s="14" t="s">
        <v>95</v>
      </c>
      <c r="H1" s="49"/>
    </row>
    <row r="2" spans="1:8" ht="15.75">
      <c r="A2" s="14"/>
      <c r="H2" s="49"/>
    </row>
    <row r="3" spans="1:8" ht="15.75" customHeight="1">
      <c r="A3" s="140" t="s">
        <v>96</v>
      </c>
      <c r="B3" s="134" t="s">
        <v>97</v>
      </c>
      <c r="C3" s="134"/>
      <c r="D3" s="134" t="s">
        <v>82</v>
      </c>
      <c r="E3" s="134"/>
      <c r="F3" s="134" t="s">
        <v>83</v>
      </c>
      <c r="G3" s="134"/>
      <c r="H3" s="49"/>
    </row>
    <row r="4" spans="1:8" ht="15.75">
      <c r="A4" s="140"/>
      <c r="B4" s="134"/>
      <c r="C4" s="134"/>
      <c r="D4" s="39" t="s">
        <v>185</v>
      </c>
      <c r="E4" s="39" t="s">
        <v>98</v>
      </c>
      <c r="F4" s="39" t="s">
        <v>185</v>
      </c>
      <c r="G4" s="39" t="s">
        <v>98</v>
      </c>
      <c r="H4" s="49"/>
    </row>
    <row r="5" spans="1:8" ht="12.75">
      <c r="A5" s="26">
        <v>1</v>
      </c>
      <c r="B5" s="141">
        <v>2</v>
      </c>
      <c r="C5" s="141"/>
      <c r="D5" s="26">
        <v>3</v>
      </c>
      <c r="E5" s="26">
        <v>4</v>
      </c>
      <c r="F5" s="26">
        <v>5</v>
      </c>
      <c r="G5" s="26">
        <v>6</v>
      </c>
      <c r="H5" s="49"/>
    </row>
    <row r="6" spans="1:8" ht="15.75" customHeight="1">
      <c r="A6" s="134" t="s">
        <v>99</v>
      </c>
      <c r="B6" s="134"/>
      <c r="C6" s="134"/>
      <c r="D6" s="134"/>
      <c r="E6" s="134"/>
      <c r="F6" s="134"/>
      <c r="G6" s="134"/>
      <c r="H6" s="49"/>
    </row>
    <row r="7" spans="1:8" ht="15.75">
      <c r="A7" s="27"/>
      <c r="B7" s="134" t="s">
        <v>100</v>
      </c>
      <c r="C7" s="134"/>
      <c r="D7" s="39" t="s">
        <v>100</v>
      </c>
      <c r="E7" s="39" t="s">
        <v>101</v>
      </c>
      <c r="F7" s="39" t="s">
        <v>100</v>
      </c>
      <c r="G7" s="39" t="s">
        <v>101</v>
      </c>
      <c r="H7" s="50" t="s">
        <v>232</v>
      </c>
    </row>
    <row r="8" spans="1:8" ht="15.75">
      <c r="A8" s="27" t="s">
        <v>102</v>
      </c>
      <c r="B8" s="134">
        <f>B9+B10+B11+B12</f>
        <v>73</v>
      </c>
      <c r="C8" s="134"/>
      <c r="D8" s="39">
        <f>B8</f>
        <v>73</v>
      </c>
      <c r="E8" s="39">
        <v>100</v>
      </c>
      <c r="F8" s="39">
        <f>D8</f>
        <v>73</v>
      </c>
      <c r="G8" s="39">
        <v>100</v>
      </c>
      <c r="H8" s="51" t="s">
        <v>229</v>
      </c>
    </row>
    <row r="9" spans="1:7" ht="31.5">
      <c r="A9" s="27" t="s">
        <v>207</v>
      </c>
      <c r="B9" s="134">
        <v>4</v>
      </c>
      <c r="C9" s="134"/>
      <c r="D9" s="39">
        <f>B9</f>
        <v>4</v>
      </c>
      <c r="E9" s="39">
        <v>100</v>
      </c>
      <c r="F9" s="39">
        <f>D9</f>
        <v>4</v>
      </c>
      <c r="G9" s="39">
        <v>100</v>
      </c>
    </row>
    <row r="10" spans="1:7" ht="15.75">
      <c r="A10" s="27" t="s">
        <v>208</v>
      </c>
      <c r="B10" s="134">
        <v>49</v>
      </c>
      <c r="C10" s="134"/>
      <c r="D10" s="39">
        <f>B10</f>
        <v>49</v>
      </c>
      <c r="E10" s="39">
        <v>100</v>
      </c>
      <c r="F10" s="39">
        <f>D10</f>
        <v>49</v>
      </c>
      <c r="G10" s="39">
        <v>100</v>
      </c>
    </row>
    <row r="11" spans="1:7" ht="15.75">
      <c r="A11" s="27" t="s">
        <v>209</v>
      </c>
      <c r="B11" s="134">
        <v>4</v>
      </c>
      <c r="C11" s="134"/>
      <c r="D11" s="39">
        <f>B11</f>
        <v>4</v>
      </c>
      <c r="E11" s="39">
        <v>100</v>
      </c>
      <c r="F11" s="39">
        <f>D11</f>
        <v>4</v>
      </c>
      <c r="G11" s="39">
        <v>100</v>
      </c>
    </row>
    <row r="12" spans="1:7" ht="15.75">
      <c r="A12" s="27" t="s">
        <v>236</v>
      </c>
      <c r="B12" s="143">
        <v>16</v>
      </c>
      <c r="C12" s="144"/>
      <c r="D12" s="39">
        <f>B12</f>
        <v>16</v>
      </c>
      <c r="E12" s="39">
        <v>100</v>
      </c>
      <c r="F12" s="39">
        <f>D12</f>
        <v>16</v>
      </c>
      <c r="G12" s="39">
        <v>100</v>
      </c>
    </row>
    <row r="13" spans="1:8" ht="15.75">
      <c r="A13" s="27" t="s">
        <v>103</v>
      </c>
      <c r="B13" s="134"/>
      <c r="C13" s="134"/>
      <c r="D13" s="27"/>
      <c r="E13" s="27"/>
      <c r="F13" s="27"/>
      <c r="G13" s="27"/>
      <c r="H13" s="53" t="s">
        <v>225</v>
      </c>
    </row>
    <row r="14" spans="1:7" ht="15.75" customHeight="1">
      <c r="A14" s="27"/>
      <c r="B14" s="134"/>
      <c r="C14" s="134"/>
      <c r="D14" s="27"/>
      <c r="E14" s="27"/>
      <c r="F14" s="27"/>
      <c r="G14" s="27"/>
    </row>
    <row r="15" spans="1:8" ht="15.75">
      <c r="A15" s="134" t="s">
        <v>104</v>
      </c>
      <c r="B15" s="134"/>
      <c r="C15" s="134"/>
      <c r="D15" s="134"/>
      <c r="E15" s="134"/>
      <c r="F15" s="134"/>
      <c r="G15" s="134"/>
      <c r="H15" s="54" t="s">
        <v>228</v>
      </c>
    </row>
    <row r="16" spans="1:8" ht="15.75">
      <c r="A16" s="27"/>
      <c r="B16" s="134" t="s">
        <v>105</v>
      </c>
      <c r="C16" s="134"/>
      <c r="D16" s="56" t="s">
        <v>187</v>
      </c>
      <c r="E16" s="39" t="s">
        <v>101</v>
      </c>
      <c r="F16" s="56" t="s">
        <v>188</v>
      </c>
      <c r="G16" s="39" t="s">
        <v>101</v>
      </c>
      <c r="H16" s="52" t="s">
        <v>226</v>
      </c>
    </row>
    <row r="17" spans="1:7" ht="15.75">
      <c r="A17" s="27" t="s">
        <v>186</v>
      </c>
      <c r="B17" s="138">
        <f>3!D42+3!D44+3!D70+3!D72+3!D98+3!D100</f>
        <v>39765939.76</v>
      </c>
      <c r="C17" s="139"/>
      <c r="D17" s="97">
        <f>(3!G42+3!G44+3!G70+3!G72+3!G98+3!G100)/1000</f>
        <v>42340.19796</v>
      </c>
      <c r="E17" s="97">
        <f>D17/(B17/1000)*100</f>
        <v>106.47352537255867</v>
      </c>
      <c r="F17" s="97">
        <f>(3!J42+3!J44+3!J70+3!J72+3!J98+3!J100)/1000</f>
        <v>44256.41459</v>
      </c>
      <c r="G17" s="97">
        <f>F17/(B17/1000)*100</f>
        <v>111.29226382452278</v>
      </c>
    </row>
    <row r="18" spans="1:8" ht="15.75">
      <c r="A18" s="27"/>
      <c r="B18" s="134" t="s">
        <v>101</v>
      </c>
      <c r="C18" s="134"/>
      <c r="D18" s="39" t="s">
        <v>101</v>
      </c>
      <c r="E18" s="39" t="s">
        <v>101</v>
      </c>
      <c r="F18" s="39" t="s">
        <v>101</v>
      </c>
      <c r="G18" s="39" t="s">
        <v>101</v>
      </c>
      <c r="H18" s="55" t="s">
        <v>233</v>
      </c>
    </row>
    <row r="19" spans="1:7" ht="34.5" customHeight="1">
      <c r="A19" s="27" t="s">
        <v>189</v>
      </c>
      <c r="B19" s="136">
        <f>B17/3!D14*100</f>
        <v>75.60978266944485</v>
      </c>
      <c r="C19" s="137"/>
      <c r="D19" s="67">
        <f>(D17*1000)/3!G14*100</f>
        <v>79.31291061983511</v>
      </c>
      <c r="E19" s="67">
        <f>D19/B19*100</f>
        <v>104.8976836325265</v>
      </c>
      <c r="F19" s="67">
        <f>(F17*1000)/3!J14*100</f>
        <v>77.20453355113763</v>
      </c>
      <c r="G19" s="67">
        <f>F19/B19*100</f>
        <v>102.10918590873987</v>
      </c>
    </row>
    <row r="20" spans="1:7" ht="15.75">
      <c r="A20" s="134" t="s">
        <v>106</v>
      </c>
      <c r="B20" s="134"/>
      <c r="C20" s="134"/>
      <c r="D20" s="134"/>
      <c r="E20" s="134"/>
      <c r="F20" s="134"/>
      <c r="G20" s="134"/>
    </row>
    <row r="21" spans="1:7" ht="15.75">
      <c r="A21" s="27"/>
      <c r="B21" s="134" t="s">
        <v>107</v>
      </c>
      <c r="C21" s="134"/>
      <c r="D21" s="39" t="s">
        <v>107</v>
      </c>
      <c r="E21" s="39" t="s">
        <v>101</v>
      </c>
      <c r="F21" s="39" t="s">
        <v>107</v>
      </c>
      <c r="G21" s="39" t="s">
        <v>101</v>
      </c>
    </row>
    <row r="22" spans="1:8" ht="15.75">
      <c r="A22" s="27" t="s">
        <v>108</v>
      </c>
      <c r="B22" s="142">
        <v>5892.4</v>
      </c>
      <c r="C22" s="142"/>
      <c r="D22" s="39">
        <f>B22</f>
        <v>5892.4</v>
      </c>
      <c r="E22" s="39">
        <v>100</v>
      </c>
      <c r="F22" s="39">
        <f>D22</f>
        <v>5892.4</v>
      </c>
      <c r="G22" s="39">
        <v>100</v>
      </c>
      <c r="H22" s="52" t="s">
        <v>227</v>
      </c>
    </row>
    <row r="23" spans="1:7" ht="31.5">
      <c r="A23" s="27" t="s">
        <v>190</v>
      </c>
      <c r="B23" s="142">
        <f>B22/637</f>
        <v>9.250235478806907</v>
      </c>
      <c r="C23" s="142"/>
      <c r="D23" s="67">
        <f>D22/279</f>
        <v>21.119713261648744</v>
      </c>
      <c r="E23" s="67">
        <f>D23/B23*100</f>
        <v>228.31541218637992</v>
      </c>
      <c r="F23" s="67">
        <f>F22/279</f>
        <v>21.119713261648744</v>
      </c>
      <c r="G23" s="67">
        <f>F23/B23*100</f>
        <v>228.31541218637992</v>
      </c>
    </row>
    <row r="24" spans="1:7" ht="12.75">
      <c r="A24" s="18"/>
      <c r="B24" s="18"/>
      <c r="C24" s="18"/>
      <c r="D24" s="18"/>
      <c r="E24" s="18"/>
      <c r="F24" s="18"/>
      <c r="G24" s="18"/>
    </row>
    <row r="25" ht="15.75">
      <c r="A25" s="38" t="s">
        <v>109</v>
      </c>
    </row>
    <row r="26" ht="17.25" customHeight="1">
      <c r="A26" s="14"/>
    </row>
    <row r="27" spans="1:7" ht="63">
      <c r="A27" s="39" t="s">
        <v>195</v>
      </c>
      <c r="B27" s="39" t="s">
        <v>194</v>
      </c>
      <c r="C27" s="39" t="s">
        <v>193</v>
      </c>
      <c r="D27" s="134" t="s">
        <v>192</v>
      </c>
      <c r="E27" s="134"/>
      <c r="F27" s="134" t="s">
        <v>191</v>
      </c>
      <c r="G27" s="134"/>
    </row>
    <row r="28" spans="1:7" ht="15.75">
      <c r="A28" s="27" t="s">
        <v>110</v>
      </c>
      <c r="B28" s="27"/>
      <c r="C28" s="27"/>
      <c r="D28" s="134"/>
      <c r="E28" s="134"/>
      <c r="F28" s="134"/>
      <c r="G28" s="134"/>
    </row>
    <row r="29" spans="1:7" ht="15.75">
      <c r="A29" s="27"/>
      <c r="B29" s="27"/>
      <c r="C29" s="27"/>
      <c r="D29" s="134"/>
      <c r="E29" s="134"/>
      <c r="F29" s="134"/>
      <c r="G29" s="134"/>
    </row>
    <row r="30" spans="1:7" ht="15.75">
      <c r="A30" s="27" t="s">
        <v>111</v>
      </c>
      <c r="B30" s="27"/>
      <c r="C30" s="27"/>
      <c r="D30" s="134"/>
      <c r="E30" s="134"/>
      <c r="F30" s="134"/>
      <c r="G30" s="134"/>
    </row>
    <row r="31" spans="1:7" ht="15.75">
      <c r="A31" s="27" t="s">
        <v>196</v>
      </c>
      <c r="B31" s="27"/>
      <c r="C31" s="27"/>
      <c r="D31" s="134"/>
      <c r="E31" s="134"/>
      <c r="F31" s="134"/>
      <c r="G31" s="134"/>
    </row>
    <row r="32" spans="1:7" ht="31.5">
      <c r="A32" s="27" t="s">
        <v>197</v>
      </c>
      <c r="B32" s="27"/>
      <c r="C32" s="27"/>
      <c r="D32" s="134"/>
      <c r="E32" s="134"/>
      <c r="F32" s="134"/>
      <c r="G32" s="134"/>
    </row>
    <row r="33" ht="15.75">
      <c r="A33" s="9"/>
    </row>
    <row r="34" ht="15.75">
      <c r="A34" s="38" t="s">
        <v>112</v>
      </c>
    </row>
    <row r="35" ht="15.75">
      <c r="A35" s="38" t="s">
        <v>113</v>
      </c>
    </row>
    <row r="36" ht="57" customHeight="1">
      <c r="A36" s="14"/>
    </row>
    <row r="37" spans="1:7" ht="15.75">
      <c r="A37" s="39" t="s">
        <v>114</v>
      </c>
      <c r="B37" s="134" t="s">
        <v>115</v>
      </c>
      <c r="C37" s="134"/>
      <c r="D37" s="134"/>
      <c r="E37" s="134" t="s">
        <v>198</v>
      </c>
      <c r="F37" s="134"/>
      <c r="G37" s="134"/>
    </row>
    <row r="38" spans="1:7" ht="15.75">
      <c r="A38" s="27" t="s">
        <v>116</v>
      </c>
      <c r="B38" s="134"/>
      <c r="C38" s="134"/>
      <c r="D38" s="134"/>
      <c r="E38" s="134"/>
      <c r="F38" s="134"/>
      <c r="G38" s="134"/>
    </row>
    <row r="39" spans="1:7" ht="15.75">
      <c r="A39" s="27" t="s">
        <v>117</v>
      </c>
      <c r="B39" s="134"/>
      <c r="C39" s="134"/>
      <c r="D39" s="134"/>
      <c r="E39" s="134"/>
      <c r="F39" s="134"/>
      <c r="G39" s="134"/>
    </row>
    <row r="40" spans="1:7" ht="15.75">
      <c r="A40" s="27" t="s">
        <v>118</v>
      </c>
      <c r="B40" s="135"/>
      <c r="C40" s="134"/>
      <c r="D40" s="134"/>
      <c r="E40" s="134"/>
      <c r="F40" s="134"/>
      <c r="G40" s="134"/>
    </row>
    <row r="41" spans="1:7" ht="15.75">
      <c r="A41" s="27" t="s">
        <v>119</v>
      </c>
      <c r="B41" s="134"/>
      <c r="C41" s="134"/>
      <c r="D41" s="134"/>
      <c r="E41" s="134"/>
      <c r="F41" s="134"/>
      <c r="G41" s="134"/>
    </row>
    <row r="42" spans="1:7" ht="15.75">
      <c r="A42" s="27" t="s">
        <v>120</v>
      </c>
      <c r="B42" s="134"/>
      <c r="C42" s="134"/>
      <c r="D42" s="134"/>
      <c r="E42" s="134"/>
      <c r="F42" s="134"/>
      <c r="G42" s="134"/>
    </row>
    <row r="43" ht="13.5">
      <c r="A43" s="1"/>
    </row>
    <row r="44" spans="1:3" ht="15.75">
      <c r="A44" s="7" t="s">
        <v>242</v>
      </c>
      <c r="B44" s="92"/>
      <c r="C44" s="95" t="s">
        <v>245</v>
      </c>
    </row>
    <row r="45" spans="1:3" ht="15">
      <c r="A45" s="20" t="s">
        <v>243</v>
      </c>
      <c r="B45" s="94" t="s">
        <v>244</v>
      </c>
      <c r="C45" s="91"/>
    </row>
    <row r="46" ht="15.75">
      <c r="A46" s="7" t="s">
        <v>121</v>
      </c>
    </row>
    <row r="47" spans="1:3" ht="15.75">
      <c r="A47" s="7" t="s">
        <v>122</v>
      </c>
      <c r="B47" s="92"/>
      <c r="C47" s="95" t="s">
        <v>248</v>
      </c>
    </row>
    <row r="48" spans="1:3" ht="15.75">
      <c r="A48" s="7" t="s">
        <v>246</v>
      </c>
      <c r="B48" s="94" t="s">
        <v>244</v>
      </c>
      <c r="C48" s="91"/>
    </row>
    <row r="49" ht="12.75">
      <c r="A49" s="20" t="s">
        <v>247</v>
      </c>
    </row>
    <row r="50" spans="1:5" ht="15.75">
      <c r="A50" s="7" t="s">
        <v>123</v>
      </c>
      <c r="B50" s="96" t="s">
        <v>250</v>
      </c>
      <c r="C50" s="92"/>
      <c r="D50" s="96" t="s">
        <v>251</v>
      </c>
      <c r="E50" s="93"/>
    </row>
    <row r="51" spans="1:5" ht="15.75">
      <c r="A51" s="7" t="s">
        <v>249</v>
      </c>
      <c r="B51" s="91"/>
      <c r="C51" s="94" t="s">
        <v>244</v>
      </c>
      <c r="D51" s="91"/>
      <c r="E51" s="93"/>
    </row>
    <row r="52" ht="15.75">
      <c r="A52" s="7"/>
    </row>
    <row r="53" ht="15.75">
      <c r="A53" s="7" t="s">
        <v>234</v>
      </c>
    </row>
    <row r="54" ht="15.75">
      <c r="A54" s="7"/>
    </row>
    <row r="55" ht="12.75">
      <c r="A55" s="20"/>
    </row>
    <row r="56" ht="12.75">
      <c r="A56" s="20"/>
    </row>
    <row r="57" ht="12.75">
      <c r="A57" s="21" t="s">
        <v>124</v>
      </c>
    </row>
    <row r="58" ht="15.75">
      <c r="A58" s="7"/>
    </row>
    <row r="59" ht="12.75">
      <c r="A59" s="20"/>
    </row>
    <row r="60" ht="15.75">
      <c r="A60" s="11"/>
    </row>
  </sheetData>
  <sheetProtection/>
  <mergeCells count="47">
    <mergeCell ref="B21:C21"/>
    <mergeCell ref="B22:C22"/>
    <mergeCell ref="B23:C23"/>
    <mergeCell ref="B3:C4"/>
    <mergeCell ref="B11:C11"/>
    <mergeCell ref="B12:C12"/>
    <mergeCell ref="B13:C13"/>
    <mergeCell ref="B9:C9"/>
    <mergeCell ref="B10:C10"/>
    <mergeCell ref="A3:A4"/>
    <mergeCell ref="F27:G27"/>
    <mergeCell ref="F28:G28"/>
    <mergeCell ref="B7:C7"/>
    <mergeCell ref="D3:E3"/>
    <mergeCell ref="F3:G3"/>
    <mergeCell ref="B5:C5"/>
    <mergeCell ref="A6:G6"/>
    <mergeCell ref="B16:C16"/>
    <mergeCell ref="B8:C8"/>
    <mergeCell ref="F30:G30"/>
    <mergeCell ref="F31:G31"/>
    <mergeCell ref="D30:E30"/>
    <mergeCell ref="D31:E31"/>
    <mergeCell ref="E38:G38"/>
    <mergeCell ref="E39:G39"/>
    <mergeCell ref="D32:E32"/>
    <mergeCell ref="F32:G32"/>
    <mergeCell ref="D27:E27"/>
    <mergeCell ref="D28:E28"/>
    <mergeCell ref="D29:E29"/>
    <mergeCell ref="B14:C14"/>
    <mergeCell ref="A15:G15"/>
    <mergeCell ref="B19:C19"/>
    <mergeCell ref="A20:G20"/>
    <mergeCell ref="B17:C17"/>
    <mergeCell ref="B18:C18"/>
    <mergeCell ref="F29:G29"/>
    <mergeCell ref="B42:D42"/>
    <mergeCell ref="E42:G42"/>
    <mergeCell ref="E41:G41"/>
    <mergeCell ref="B37:D37"/>
    <mergeCell ref="B38:D38"/>
    <mergeCell ref="B39:D39"/>
    <mergeCell ref="B40:D40"/>
    <mergeCell ref="B41:D41"/>
    <mergeCell ref="E40:G40"/>
    <mergeCell ref="E37:G3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MBUO_CB-1</dc:creator>
  <cp:keywords/>
  <dc:description/>
  <cp:lastModifiedBy>Наталья</cp:lastModifiedBy>
  <cp:lastPrinted>2014-02-14T05:27:37Z</cp:lastPrinted>
  <dcterms:created xsi:type="dcterms:W3CDTF">2014-01-28T06:57:35Z</dcterms:created>
  <dcterms:modified xsi:type="dcterms:W3CDTF">2014-03-13T17:51:25Z</dcterms:modified>
  <cp:category/>
  <cp:version/>
  <cp:contentType/>
  <cp:contentStatus/>
</cp:coreProperties>
</file>